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dung\AppData\Local\Temp\VNPT Plugin\4bf59843-114f-417d-a54a-47352fca3bda\"/>
    </mc:Choice>
  </mc:AlternateContent>
  <xr:revisionPtr revIDLastSave="0" documentId="13_ncr:1_{5AFA2203-38C7-4874-AC86-FBBF859A1642}" xr6:coauthVersionLast="45" xr6:coauthVersionMax="45" xr10:uidLastSave="{00000000-0000-0000-0000-000000000000}"/>
  <bookViews>
    <workbookView xWindow="-120" yWindow="-120" windowWidth="20730" windowHeight="11160" xr2:uid="{0D5FF396-6895-4A46-B746-14FC84C24B04}"/>
  </bookViews>
  <sheets>
    <sheet name="Biểu 01" sheetId="1" r:id="rId1"/>
    <sheet name="Biểu 0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D21" i="1"/>
  <c r="H20" i="1"/>
  <c r="D20" i="1"/>
  <c r="J19" i="1"/>
  <c r="I19" i="1"/>
  <c r="H19" i="1"/>
  <c r="G19" i="1"/>
  <c r="D19" i="1" s="1"/>
  <c r="F19" i="1"/>
  <c r="E19" i="1"/>
  <c r="D18" i="1"/>
  <c r="D17" i="1"/>
  <c r="J16" i="1"/>
  <c r="I16" i="1"/>
  <c r="H16" i="1"/>
  <c r="G16" i="1"/>
  <c r="F16" i="1"/>
  <c r="E16" i="1"/>
  <c r="E22" i="1" s="1"/>
  <c r="F14" i="1" s="1"/>
  <c r="D16" i="1"/>
  <c r="H13" i="1"/>
  <c r="G13" i="1"/>
  <c r="C13" i="1"/>
  <c r="J11" i="1"/>
  <c r="D11" i="1"/>
  <c r="D10" i="1"/>
  <c r="J8" i="1"/>
  <c r="J13" i="1" s="1"/>
  <c r="I8" i="1"/>
  <c r="I13" i="1" s="1"/>
  <c r="H8" i="1"/>
  <c r="G8" i="1"/>
  <c r="F8" i="1"/>
  <c r="F13" i="1" s="1"/>
  <c r="E8" i="1"/>
  <c r="E13" i="1" s="1"/>
  <c r="S22" i="2"/>
  <c r="L21" i="2"/>
  <c r="O21" i="2" s="1"/>
  <c r="S21" i="2" s="1"/>
  <c r="K21" i="2"/>
  <c r="E21" i="2"/>
  <c r="O20" i="2"/>
  <c r="S20" i="2" s="1"/>
  <c r="L20" i="2"/>
  <c r="K20" i="2"/>
  <c r="E20" i="2"/>
  <c r="L19" i="2"/>
  <c r="O19" i="2" s="1"/>
  <c r="S19" i="2" s="1"/>
  <c r="K19" i="2"/>
  <c r="E19" i="2"/>
  <c r="L18" i="2"/>
  <c r="O18" i="2" s="1"/>
  <c r="K18" i="2"/>
  <c r="K16" i="2" s="1"/>
  <c r="G18" i="2"/>
  <c r="E18" i="2" s="1"/>
  <c r="E16" i="2" s="1"/>
  <c r="O17" i="2"/>
  <c r="S17" i="2" s="1"/>
  <c r="L17" i="2"/>
  <c r="L16" i="2" s="1"/>
  <c r="K17" i="2"/>
  <c r="E17" i="2"/>
  <c r="R16" i="2"/>
  <c r="Q16" i="2"/>
  <c r="P16" i="2"/>
  <c r="N16" i="2"/>
  <c r="I16" i="2"/>
  <c r="I11" i="2" s="1"/>
  <c r="H16" i="2"/>
  <c r="F16" i="2"/>
  <c r="S15" i="2"/>
  <c r="G15" i="2"/>
  <c r="E15" i="2"/>
  <c r="S14" i="2"/>
  <c r="L14" i="2"/>
  <c r="G14" i="2"/>
  <c r="K14" i="2" s="1"/>
  <c r="E14" i="2"/>
  <c r="S13" i="2"/>
  <c r="S12" i="2" s="1"/>
  <c r="G13" i="2"/>
  <c r="E13" i="2" s="1"/>
  <c r="E12" i="2" s="1"/>
  <c r="E11" i="2" s="1"/>
  <c r="R12" i="2"/>
  <c r="Q12" i="2"/>
  <c r="Q11" i="2" s="1"/>
  <c r="P12" i="2"/>
  <c r="P11" i="2" s="1"/>
  <c r="O12" i="2"/>
  <c r="N12" i="2"/>
  <c r="I12" i="2"/>
  <c r="H12" i="2"/>
  <c r="G12" i="2"/>
  <c r="F12" i="2"/>
  <c r="F11" i="2" s="1"/>
  <c r="R11" i="2"/>
  <c r="N11" i="2"/>
  <c r="H11" i="2"/>
  <c r="H15" i="1" l="1"/>
  <c r="E23" i="1"/>
  <c r="E15" i="1"/>
  <c r="D13" i="1"/>
  <c r="I23" i="1"/>
  <c r="F15" i="1"/>
  <c r="J23" i="1"/>
  <c r="J15" i="1"/>
  <c r="F22" i="1"/>
  <c r="G14" i="1" s="1"/>
  <c r="G22" i="1" s="1"/>
  <c r="H14" i="1" s="1"/>
  <c r="H22" i="1" s="1"/>
  <c r="I14" i="1" s="1"/>
  <c r="I22" i="1" s="1"/>
  <c r="D14" i="1"/>
  <c r="D22" i="1" s="1"/>
  <c r="D8" i="1"/>
  <c r="S18" i="2"/>
  <c r="O16" i="2"/>
  <c r="O11" i="2" s="1"/>
  <c r="S16" i="2"/>
  <c r="S11" i="2" s="1"/>
  <c r="K13" i="2"/>
  <c r="K12" i="2" s="1"/>
  <c r="K11" i="2" s="1"/>
  <c r="L13" i="2"/>
  <c r="L12" i="2" s="1"/>
  <c r="L11" i="2" s="1"/>
  <c r="G16" i="2"/>
  <c r="G11" i="2" s="1"/>
  <c r="H23" i="1" l="1"/>
  <c r="F23" i="1"/>
  <c r="D15" i="1"/>
  <c r="D23" i="1"/>
  <c r="G15" i="1"/>
  <c r="G23" i="1"/>
  <c r="I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THC</author>
  </authors>
  <commentList>
    <comment ref="K15" authorId="0" shapeId="0" xr:uid="{AC920EC6-FA0C-407E-A725-FD50F3A642F5}">
      <text>
        <r>
          <rPr>
            <b/>
            <sz val="9"/>
            <color indexed="81"/>
            <rFont val="Tahoma"/>
            <family val="2"/>
          </rPr>
          <t>THC:</t>
        </r>
        <r>
          <rPr>
            <sz val="9"/>
            <color indexed="81"/>
            <rFont val="Tahoma"/>
            <family val="2"/>
          </rPr>
          <t xml:space="preserve">
đã điều chỉnh tại quyết định số 1476-6/4/2021</t>
        </r>
      </text>
    </comment>
  </commentList>
</comments>
</file>

<file path=xl/sharedStrings.xml><?xml version="1.0" encoding="utf-8"?>
<sst xmlns="http://schemas.openxmlformats.org/spreadsheetml/2006/main" count="145" uniqueCount="108">
  <si>
    <t>Biểu số 01</t>
  </si>
  <si>
    <t>Đơn vị: Triệu đồng</t>
  </si>
  <si>
    <t>STT</t>
  </si>
  <si>
    <t>Nội dung</t>
  </si>
  <si>
    <t>Kế hoạch giai đoạn  2016 - 2020</t>
  </si>
  <si>
    <t>Thực hiện giai đoạn 2016 - 2020</t>
  </si>
  <si>
    <t>Kế hoạch giai đoạn 2021 - 2025</t>
  </si>
  <si>
    <t>Tổng giai đoạn</t>
  </si>
  <si>
    <t>Năm 2016</t>
  </si>
  <si>
    <t>Năm 2017</t>
  </si>
  <si>
    <t>Năm 2018</t>
  </si>
  <si>
    <t>Năm 2019</t>
  </si>
  <si>
    <t>Năm 2020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</si>
  <si>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</si>
  <si>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</si>
  <si>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</si>
  <si>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</si>
  <si>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</si>
  <si>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</si>
  <si>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</si>
  <si>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</si>
  <si>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</si>
  <si>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</si>
  <si>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</t>
  </si>
  <si>
    <t>THU NSĐP ĐƯỢC HƯỞNG THEO PHÂN CẤP</t>
  </si>
  <si>
    <t>II</t>
  </si>
  <si>
    <t>BỘI THU NSĐP/BỘI CHI NSĐP</t>
  </si>
  <si>
    <t>Bội thu</t>
  </si>
  <si>
    <t>Bội chi</t>
  </si>
  <si>
    <t>III</t>
  </si>
  <si>
    <t>TỔNG MỨC VAY, TRẢ NỢ CỦA NSĐP</t>
  </si>
  <si>
    <t>Hạn mức dư nợ vay tối đa của NSĐP</t>
  </si>
  <si>
    <t>Mức dư nợ đầu kỳ</t>
  </si>
  <si>
    <t>Tỷ lệ mức dư nợ đầu kỳ (năm) so với mức dư nợ vay tối đa của NSĐP (%)</t>
  </si>
  <si>
    <t>Trả nợ gốc vay trong kỳ</t>
  </si>
  <si>
    <t>-</t>
  </si>
  <si>
    <t>Từ nguồn vay để trả nợ gốc</t>
  </si>
  <si>
    <t>Từ nguồn bội thu NSĐP; tăng thu, tiết kiệm chi; kết dư ngân sách cấp tỉnh</t>
  </si>
  <si>
    <t>IV</t>
  </si>
  <si>
    <t xml:space="preserve">Tổng mức vay trong kỳ </t>
  </si>
  <si>
    <t>Vay để bù đắp bội chi</t>
  </si>
  <si>
    <t>Vay để trả nợ gốc</t>
  </si>
  <si>
    <t>V</t>
  </si>
  <si>
    <t>Mức dư nợ cuối kỳ</t>
  </si>
  <si>
    <t>Tỷ lệ mức dư nợ cuối kỳ (năm) so với mức dư nợ vay tối đa của NSĐP (%)</t>
  </si>
  <si>
    <t>(Kèm theo Nghị quyết số    /NQ-HĐND ngày      tháng       năm        của Hội đồng nhân dân tỉnh Kon Tum)</t>
  </si>
  <si>
    <t>Biểu số 02</t>
  </si>
  <si>
    <t xml:space="preserve">  KẾ HOẠCH VAY, TRẢ NỢ VAY VỐN ODA, VAY ƯU ĐÃI NƯỚC NGOÀI CỦA CHÍNH PHỦ 05 NĂM GIAI ĐOẠN 2021 - 2025</t>
  </si>
  <si>
    <t>Đvt: Triệu đồng</t>
  </si>
  <si>
    <t>Stt</t>
  </si>
  <si>
    <t>Tên dự án/ Chương trình/ Hiệp định vay</t>
  </si>
  <si>
    <t>Tên nhà tài trợ</t>
  </si>
  <si>
    <t>Thỏa thuận vay/Văn bản đề xuất Dự án</t>
  </si>
  <si>
    <t>Tổng mức đầu tư</t>
  </si>
  <si>
    <t>Giá trị hiệp định vay lại</t>
  </si>
  <si>
    <t>Cơ chế tài chính</t>
  </si>
  <si>
    <t>Dư nợ vay năm đầu giai đoạn</t>
  </si>
  <si>
    <t>Kế hoạch vay và trả nợ giai đoạn 2021-2025</t>
  </si>
  <si>
    <t>Dự kiến dư nợ vay năm cuối giai đoạn (lấy tròn)</t>
  </si>
  <si>
    <t>Tổng số</t>
  </si>
  <si>
    <t>Trong đó</t>
  </si>
  <si>
    <t>Số tiền</t>
  </si>
  <si>
    <t>Loại tiền</t>
  </si>
  <si>
    <t xml:space="preserve">NSTW cấp phát </t>
  </si>
  <si>
    <t>Địa phương vay lại</t>
  </si>
  <si>
    <t>Lãi và các loại phí vay lại</t>
  </si>
  <si>
    <t>Vay bù đắp bội chi</t>
  </si>
  <si>
    <t>Trả nợ gốc vay</t>
  </si>
  <si>
    <t>Lãi và phí vay phải trả</t>
  </si>
  <si>
    <t>Vốn đối ứng</t>
  </si>
  <si>
    <t xml:space="preserve">Vốn vay </t>
  </si>
  <si>
    <t>Viện trợ không hoàn lại</t>
  </si>
  <si>
    <t>A</t>
  </si>
  <si>
    <t>B</t>
  </si>
  <si>
    <t>C</t>
  </si>
  <si>
    <t>D</t>
  </si>
  <si>
    <t>TỔNG CỘNG</t>
  </si>
  <si>
    <t>Các dự án đang triển khai</t>
  </si>
  <si>
    <t>Dự án Sửa chữa và nâng  cao an toàn đập</t>
  </si>
  <si>
    <t>Số 24/QLN-ĐP ngày 08/3/2018</t>
  </si>
  <si>
    <t xml:space="preserve">Dự án Hỗ trợ phát triển khu vực biên giới - Tiểu dự án tỉnh Kon Tum </t>
  </si>
  <si>
    <t>Số 48/QLN-ĐP ngày 29/6/2018</t>
  </si>
  <si>
    <t>Chương trình Mở rộng quy mô vệ sinh và nước sạch nông thôn dựa trên kết quả</t>
  </si>
  <si>
    <t>Số 35/QLN-ĐP ngày 29/12/2017</t>
  </si>
  <si>
    <t>Các dự án dự kiến triển khai trong giai đoạn 2021-2025</t>
  </si>
  <si>
    <t>Dự án Hiện đại hóa thủy lợi thích ứng biến đổi khí hậu</t>
  </si>
  <si>
    <t>ADB</t>
  </si>
  <si>
    <t>Đề xuất dự án được Thủ tướng Chính phủ phê duyệt tại Văn bản số 148/TTg-QHQT ngày 02/02/2021, hiện đang hoàn thiện Báo cáo đề xuất chủ trương đầu tư theo đề nghị của Bộ Kế hoạch và Đầu tư tại Văn bản số 3930/BKHĐT-KTĐN ngày 22/6/2021</t>
  </si>
  <si>
    <t>Dự án Vay vốn WB giai đoạn 2021-2025 (nâng cao an toàn hồ đập và hiện đại hóa hệ thống thủy lợi)</t>
  </si>
  <si>
    <t>Văn bản số 754/UBND-NNTN ngày 08/3/2021</t>
  </si>
  <si>
    <t>Dự án cải thiện cơ sở hạ tầng môi trường đô thị giảm thiểu tác động biến đổi khí hậu thành phố Kon Tum</t>
  </si>
  <si>
    <t>PIF Phần Lan</t>
  </si>
  <si>
    <t>Văn bản số 749/UBND-KTTH ngày 05/3/2021</t>
  </si>
  <si>
    <t>Dự án Phát triển bền vững chuỗi giá trị nông nghiệp</t>
  </si>
  <si>
    <t>Tỉnh ủy đã thống nhất chủ trương tham gia dự án tại Văn bản số 247-CV/TU ngày 02 tháng 8 năm 2021</t>
  </si>
  <si>
    <t>Dự án Giảm thiểu các tác động của dịch bệnh Corrona tới kinh tế và xã hội thông qua bảo vệ, phục hồi và phát triển rừng ở vùng Tây Nguyên</t>
  </si>
  <si>
    <t>KfW (CHLB Đức)</t>
  </si>
  <si>
    <t xml:space="preserve"> USD</t>
  </si>
  <si>
    <t>(Kèm theo Nghị quyết số: ……….. /NQ-HĐND ngày ……./12/2020 của Hội đồng nhân dân tỉnh An Giang)</t>
  </si>
  <si>
    <t>11</t>
  </si>
  <si>
    <t>12</t>
  </si>
  <si>
    <t>13</t>
  </si>
  <si>
    <t>14</t>
  </si>
  <si>
    <t>15</t>
  </si>
  <si>
    <t>WB</t>
  </si>
  <si>
    <t>KẾ HOẠCH VAY, TRẢ NỢ 05 NĂM GIAI ĐOẠN 2021-2025</t>
  </si>
  <si>
    <t>Dự phòng kế hoạch vay cho các dự án dự kiến phát sinh mới</t>
  </si>
  <si>
    <t>2%, 0,25%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</si>
</sst>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_-* #,##0.0_-;\-* #,##0.0_-;_-* &quot;-&quot;??_-;_-@_-"/>
    <numFmt numFmtId="166" formatCode="_-* #,##0\ _₫_-;\-* #,##0\ _₫_-;_-* &quot;-&quot;??\ _₫_-;_-@_-"/>
    <numFmt numFmtId="167" formatCode="_-* #,##0\ _₫_-;\-* #,##0\ _₫_-;_-* &quot;-&quot;\ _₫_-;_-@_-"/>
    <numFmt numFmtId="168" formatCode="#,##0;[Red]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.VnArial Narrow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Times New Roman"/>
      <family val="1"/>
    </font>
    <font>
      <sz val="14"/>
      <name val="Times New Roman"/>
      <family val="1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name val=".VnTime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7" fillId="0" borderId="0"/>
  </cellStyleXfs>
  <cellXfs count="101">
    <xf numFmtId="0" fontId="0" fillId="0" borderId="0" xfId="0"/>
    <xf numFmtId="0" fontId="2" fillId="0" borderId="0" xfId="1" applyFont="1"/>
    <xf numFmtId="0" fontId="7" fillId="0" borderId="0" xfId="1" applyFont="1"/>
    <xf numFmtId="164" fontId="4" fillId="0" borderId="2" xfId="3" applyNumberFormat="1" applyFont="1" applyFill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/>
    <xf numFmtId="41" fontId="9" fillId="0" borderId="0" xfId="1" applyNumberFormat="1" applyFont="1"/>
    <xf numFmtId="164" fontId="4" fillId="0" borderId="3" xfId="3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41" fontId="4" fillId="0" borderId="0" xfId="1" applyNumberFormat="1" applyFont="1" applyAlignment="1">
      <alignment horizontal="center" vertical="center" wrapText="1"/>
    </xf>
    <xf numFmtId="164" fontId="4" fillId="0" borderId="0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65" fontId="3" fillId="0" borderId="1" xfId="4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166" fontId="11" fillId="0" borderId="1" xfId="4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9" fontId="11" fillId="0" borderId="1" xfId="5" applyFont="1" applyFill="1" applyBorder="1" applyAlignment="1">
      <alignment horizontal="center" vertical="center" wrapText="1"/>
    </xf>
    <xf numFmtId="167" fontId="11" fillId="0" borderId="1" xfId="4" applyNumberFormat="1" applyFont="1" applyFill="1" applyBorder="1" applyAlignment="1">
      <alignment horizontal="right" vertical="center" wrapText="1"/>
    </xf>
    <xf numFmtId="168" fontId="11" fillId="0" borderId="1" xfId="6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3" fontId="11" fillId="0" borderId="1" xfId="6" applyNumberFormat="1" applyFont="1" applyBorder="1" applyAlignment="1">
      <alignment horizontal="right" vertical="center" wrapText="1"/>
    </xf>
    <xf numFmtId="167" fontId="11" fillId="2" borderId="1" xfId="4" applyNumberFormat="1" applyFont="1" applyFill="1" applyBorder="1" applyAlignment="1">
      <alignment horizontal="right" vertical="center" wrapText="1"/>
    </xf>
    <xf numFmtId="166" fontId="14" fillId="0" borderId="1" xfId="4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/>
    </xf>
    <xf numFmtId="43" fontId="14" fillId="0" borderId="1" xfId="4" applyFont="1" applyFill="1" applyBorder="1" applyAlignment="1">
      <alignment vertical="center"/>
    </xf>
    <xf numFmtId="43" fontId="14" fillId="0" borderId="1" xfId="4" applyFont="1" applyBorder="1" applyAlignment="1">
      <alignment vertical="center"/>
    </xf>
    <xf numFmtId="0" fontId="14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3" fontId="13" fillId="0" borderId="1" xfId="6" applyNumberFormat="1" applyFont="1" applyBorder="1" applyAlignment="1">
      <alignment horizontal="right" vertical="center" wrapText="1"/>
    </xf>
    <xf numFmtId="167" fontId="13" fillId="0" borderId="1" xfId="4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67" fontId="13" fillId="2" borderId="1" xfId="4" applyNumberFormat="1" applyFont="1" applyFill="1" applyBorder="1" applyAlignment="1">
      <alignment horizontal="right" vertical="center" wrapText="1"/>
    </xf>
    <xf numFmtId="0" fontId="18" fillId="0" borderId="14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/>
    </xf>
    <xf numFmtId="1" fontId="11" fillId="0" borderId="1" xfId="6" applyNumberFormat="1" applyFont="1" applyBorder="1" applyAlignment="1">
      <alignment horizontal="center" vertical="center" wrapText="1"/>
    </xf>
    <xf numFmtId="3" fontId="11" fillId="0" borderId="5" xfId="6" applyNumberFormat="1" applyFont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/>
    </xf>
    <xf numFmtId="4" fontId="11" fillId="0" borderId="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vertical="center"/>
    </xf>
    <xf numFmtId="9" fontId="11" fillId="0" borderId="5" xfId="5" applyFont="1" applyFill="1" applyBorder="1" applyAlignment="1">
      <alignment horizontal="center" vertical="center" wrapText="1"/>
    </xf>
    <xf numFmtId="167" fontId="11" fillId="0" borderId="5" xfId="4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quotePrefix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41" fontId="3" fillId="0" borderId="2" xfId="1" applyNumberFormat="1" applyFont="1" applyBorder="1" applyAlignment="1">
      <alignment horizontal="center" vertical="center" wrapText="1"/>
    </xf>
    <xf numFmtId="3" fontId="3" fillId="0" borderId="2" xfId="2" applyNumberFormat="1" applyFont="1" applyBorder="1" applyAlignment="1">
      <alignment horizontal="left" vertical="center" wrapText="1"/>
    </xf>
    <xf numFmtId="3" fontId="2" fillId="0" borderId="2" xfId="2" applyNumberFormat="1" applyFont="1" applyBorder="1" applyAlignment="1">
      <alignment horizontal="center" vertical="center"/>
    </xf>
    <xf numFmtId="3" fontId="2" fillId="0" borderId="2" xfId="2" applyNumberFormat="1" applyFont="1" applyBorder="1" applyAlignment="1">
      <alignment horizontal="left" vertical="center"/>
    </xf>
    <xf numFmtId="41" fontId="2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41" fontId="4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41" fontId="4" fillId="0" borderId="3" xfId="1" applyNumberFormat="1" applyFont="1" applyBorder="1" applyAlignment="1">
      <alignment horizontal="center" vertical="center" wrapText="1"/>
    </xf>
  </cellXfs>
  <cellStyles count="8">
    <cellStyle name="Comma" xfId="4" builtinId="3"/>
    <cellStyle name="Comma 2" xfId="3" xr:uid="{DCEFDC4E-E4F0-4A97-B6E1-1E1EE3E10022}"/>
    <cellStyle name="Normal" xfId="0" builtinId="0"/>
    <cellStyle name="Normal 2" xfId="1" xr:uid="{A941CD68-B005-473F-B3D5-84E8596227BB}"/>
    <cellStyle name="Normal_Bieu mau (CV )" xfId="6" xr:uid="{A9EEEC70-2177-4C7A-9C74-6F31179866BB}"/>
    <cellStyle name="Normal_Bieu so 2(DPsua)" xfId="7" xr:uid="{3A806538-1197-4B44-8F46-7A8555521E04}"/>
    <cellStyle name="Normal_H040825- Can doi NSDP 2005 2" xfId="2" xr:uid="{14EA8A48-7308-4406-BD6A-1F08A44F4EE1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0ADC-560C-459C-9933-6C6BDFC7E26F}">
  <dimension ref="A1:L27"/>
  <sheetViews>
    <sheetView tabSelected="1" workbookViewId="0">
      <selection sqref="A1:XFD1048576"/>
    </sheetView>
  </sheetViews>
  <sheetFormatPr defaultColWidth="9.140625" defaultRowHeight="16.5" x14ac:dyDescent="0.25"/>
  <cols>
    <col min="1" max="1" width="6.7109375" style="1" customWidth="1"/>
    <col min="2" max="2" width="50.85546875" style="1" customWidth="1"/>
    <col min="3" max="3" width="15.140625" style="1" customWidth="1"/>
    <col min="4" max="4" width="15.5703125" style="1" customWidth="1"/>
    <col min="5" max="5" width="15.42578125" style="1" customWidth="1"/>
    <col min="6" max="6" width="15.140625" style="1" customWidth="1"/>
    <col min="7" max="7" width="15" style="1" customWidth="1"/>
    <col min="8" max="8" width="14.85546875" style="1" customWidth="1"/>
    <col min="9" max="9" width="15.42578125" style="1" customWidth="1"/>
    <col min="10" max="10" width="14.7109375" style="1" customWidth="1"/>
    <col min="11" max="11" width="9.140625" style="1"/>
    <col min="12" max="12" width="9" style="1" customWidth="1"/>
    <col min="13" max="16384" width="9.140625" style="1"/>
  </cols>
  <sheetData>
    <row r="1" spans="1:10" x14ac:dyDescent="0.25">
      <c r="J1" s="78" t="s">
        <v>0</v>
      </c>
    </row>
    <row r="2" spans="1:10" ht="18.75" x14ac:dyDescent="0.25">
      <c r="A2" s="79" t="s">
        <v>105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8.75" x14ac:dyDescent="0.25">
      <c r="A3" s="80" t="s">
        <v>45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x14ac:dyDescent="0.25">
      <c r="J4" s="81" t="s">
        <v>1</v>
      </c>
    </row>
    <row r="5" spans="1:10" x14ac:dyDescent="0.25">
      <c r="A5" s="82" t="s">
        <v>2</v>
      </c>
      <c r="B5" s="82" t="s">
        <v>3</v>
      </c>
      <c r="C5" s="82" t="s">
        <v>4</v>
      </c>
      <c r="D5" s="82" t="s">
        <v>5</v>
      </c>
      <c r="E5" s="82"/>
      <c r="F5" s="82"/>
      <c r="G5" s="82"/>
      <c r="H5" s="82"/>
      <c r="I5" s="82"/>
      <c r="J5" s="82" t="s">
        <v>6</v>
      </c>
    </row>
    <row r="6" spans="1:10" ht="33" x14ac:dyDescent="0.25">
      <c r="A6" s="82"/>
      <c r="B6" s="82"/>
      <c r="C6" s="82"/>
      <c r="D6" s="83" t="s">
        <v>7</v>
      </c>
      <c r="E6" s="83" t="s">
        <v>8</v>
      </c>
      <c r="F6" s="83" t="s">
        <v>9</v>
      </c>
      <c r="G6" s="83" t="s">
        <v>10</v>
      </c>
      <c r="H6" s="83" t="s">
        <v>11</v>
      </c>
      <c r="I6" s="83" t="s">
        <v>12</v>
      </c>
      <c r="J6" s="82"/>
    </row>
    <row r="7" spans="1:10" x14ac:dyDescent="0.25">
      <c r="A7" s="84" t="s">
        <v>13</v>
      </c>
      <c r="B7" s="84" t="s">
        <v>14</v>
      </c>
      <c r="C7" s="84" t="s">
        <v>15</v>
      </c>
      <c r="D7" s="84" t="s">
        <v>16</v>
      </c>
      <c r="E7" s="84" t="s">
        <v>17</v>
      </c>
      <c r="F7" s="84" t="s">
        <v>18</v>
      </c>
      <c r="G7" s="84" t="s">
        <v>19</v>
      </c>
      <c r="H7" s="84" t="s">
        <v>20</v>
      </c>
      <c r="I7" s="84" t="s">
        <v>21</v>
      </c>
      <c r="J7" s="84" t="s">
        <v>22</v>
      </c>
    </row>
    <row r="8" spans="1:10" x14ac:dyDescent="0.25">
      <c r="A8" s="85" t="s">
        <v>23</v>
      </c>
      <c r="B8" s="86" t="s">
        <v>24</v>
      </c>
      <c r="C8" s="87">
        <v>10573015</v>
      </c>
      <c r="D8" s="87">
        <f>ROUND(E8+F8+G8+H8+I8,-3)</f>
        <v>11715000</v>
      </c>
      <c r="E8" s="87">
        <f>ROUND(1089127+780420+39246+93608,-3)</f>
        <v>2002000</v>
      </c>
      <c r="F8" s="87">
        <f>ROUND(2033692+43934,-3)</f>
        <v>2078000</v>
      </c>
      <c r="G8" s="87">
        <f>ROUND(2388799,-3)</f>
        <v>2389000</v>
      </c>
      <c r="H8" s="87">
        <f>ROUND(2744685,-3)</f>
        <v>2745000</v>
      </c>
      <c r="I8" s="87">
        <f>ROUND(2500647,-3)</f>
        <v>2501000</v>
      </c>
      <c r="J8" s="87">
        <f>16358*1000</f>
        <v>16358000</v>
      </c>
    </row>
    <row r="9" spans="1:10" x14ac:dyDescent="0.25">
      <c r="A9" s="85" t="s">
        <v>25</v>
      </c>
      <c r="B9" s="88" t="s">
        <v>26</v>
      </c>
      <c r="C9" s="87"/>
      <c r="D9" s="87"/>
      <c r="E9" s="87"/>
      <c r="F9" s="87"/>
      <c r="G9" s="87"/>
      <c r="H9" s="87"/>
      <c r="I9" s="87"/>
      <c r="J9" s="87"/>
    </row>
    <row r="10" spans="1:10" x14ac:dyDescent="0.25">
      <c r="A10" s="89">
        <v>1</v>
      </c>
      <c r="B10" s="90" t="s">
        <v>27</v>
      </c>
      <c r="C10" s="87"/>
      <c r="D10" s="91">
        <f>SUM(E10:I10)</f>
        <v>11300</v>
      </c>
      <c r="E10" s="87"/>
      <c r="F10" s="87"/>
      <c r="G10" s="91">
        <v>11300</v>
      </c>
      <c r="H10" s="87"/>
      <c r="I10" s="87"/>
      <c r="J10" s="91"/>
    </row>
    <row r="11" spans="1:10" x14ac:dyDescent="0.25">
      <c r="A11" s="89">
        <v>2</v>
      </c>
      <c r="B11" s="90" t="s">
        <v>28</v>
      </c>
      <c r="C11" s="87"/>
      <c r="D11" s="91">
        <f>SUM(E11:I11)</f>
        <v>43026</v>
      </c>
      <c r="E11" s="87"/>
      <c r="F11" s="87"/>
      <c r="G11" s="91">
        <v>3454</v>
      </c>
      <c r="H11" s="91">
        <v>21300</v>
      </c>
      <c r="I11" s="91">
        <v>18272</v>
      </c>
      <c r="J11" s="91">
        <f>J20</f>
        <v>665372.30000000005</v>
      </c>
    </row>
    <row r="12" spans="1:10" s="2" customFormat="1" x14ac:dyDescent="0.25">
      <c r="A12" s="85" t="s">
        <v>29</v>
      </c>
      <c r="B12" s="92" t="s">
        <v>30</v>
      </c>
      <c r="C12" s="87"/>
      <c r="D12" s="87"/>
      <c r="E12" s="87"/>
      <c r="F12" s="87"/>
      <c r="G12" s="87"/>
      <c r="H12" s="87"/>
      <c r="I12" s="87"/>
      <c r="J12" s="91"/>
    </row>
    <row r="13" spans="1:10" s="2" customFormat="1" x14ac:dyDescent="0.25">
      <c r="A13" s="85">
        <v>1</v>
      </c>
      <c r="B13" s="92" t="s">
        <v>31</v>
      </c>
      <c r="C13" s="87">
        <f>ROUND(C8*20%,-3)</f>
        <v>2115000</v>
      </c>
      <c r="D13" s="87">
        <f>SUM(E13:I13)</f>
        <v>2343000</v>
      </c>
      <c r="E13" s="87">
        <f>E8*20%</f>
        <v>400400</v>
      </c>
      <c r="F13" s="87">
        <f>F8*20%</f>
        <v>415600</v>
      </c>
      <c r="G13" s="87">
        <f>G8*20%</f>
        <v>477800</v>
      </c>
      <c r="H13" s="87">
        <f>H8*20%</f>
        <v>549000</v>
      </c>
      <c r="I13" s="87">
        <f>I8*20%</f>
        <v>500200</v>
      </c>
      <c r="J13" s="87">
        <f>ROUND(J8*20%,-3)</f>
        <v>3272000</v>
      </c>
    </row>
    <row r="14" spans="1:10" s="2" customFormat="1" x14ac:dyDescent="0.25">
      <c r="A14" s="85">
        <v>2</v>
      </c>
      <c r="B14" s="92" t="s">
        <v>32</v>
      </c>
      <c r="C14" s="87"/>
      <c r="D14" s="87">
        <f>SUM(E14:I14)</f>
        <v>522708</v>
      </c>
      <c r="E14" s="87">
        <v>187500</v>
      </c>
      <c r="F14" s="87">
        <f>E22</f>
        <v>138500</v>
      </c>
      <c r="G14" s="87">
        <f>F22</f>
        <v>91500</v>
      </c>
      <c r="H14" s="87">
        <f>G22</f>
        <v>56454</v>
      </c>
      <c r="I14" s="87">
        <f>H22</f>
        <v>48754</v>
      </c>
      <c r="J14" s="87">
        <v>1182061.598944</v>
      </c>
    </row>
    <row r="15" spans="1:10" s="4" customFormat="1" ht="33" x14ac:dyDescent="0.25">
      <c r="A15" s="93"/>
      <c r="B15" s="94" t="s">
        <v>33</v>
      </c>
      <c r="C15" s="95"/>
      <c r="D15" s="3">
        <f t="shared" ref="D15:I15" si="0">IF(D13=0,0,D14/D13*100)</f>
        <v>22.309346991037131</v>
      </c>
      <c r="E15" s="3">
        <f t="shared" si="0"/>
        <v>46.828171828171826</v>
      </c>
      <c r="F15" s="3">
        <f t="shared" si="0"/>
        <v>33.325312800769971</v>
      </c>
      <c r="G15" s="3">
        <f t="shared" si="0"/>
        <v>19.150272080368357</v>
      </c>
      <c r="H15" s="3">
        <f t="shared" si="0"/>
        <v>10.283060109289616</v>
      </c>
      <c r="I15" s="3">
        <f t="shared" si="0"/>
        <v>9.7469012395041972</v>
      </c>
      <c r="J15" s="3">
        <f>IF(J13=0,0,J14/J13*100)</f>
        <v>36.126576984841073</v>
      </c>
    </row>
    <row r="16" spans="1:10" s="5" customFormat="1" x14ac:dyDescent="0.25">
      <c r="A16" s="85">
        <v>3</v>
      </c>
      <c r="B16" s="92" t="s">
        <v>34</v>
      </c>
      <c r="C16" s="87">
        <v>181500</v>
      </c>
      <c r="D16" s="87">
        <f t="shared" ref="D16:D21" si="1">SUM(E16:I16)</f>
        <v>181500</v>
      </c>
      <c r="E16" s="87">
        <f t="shared" ref="E16:I16" si="2">E17+E18</f>
        <v>49000</v>
      </c>
      <c r="F16" s="87">
        <f t="shared" si="2"/>
        <v>47000</v>
      </c>
      <c r="G16" s="87">
        <f t="shared" si="2"/>
        <v>38500</v>
      </c>
      <c r="H16" s="87">
        <f t="shared" si="2"/>
        <v>29000</v>
      </c>
      <c r="I16" s="87">
        <f t="shared" si="2"/>
        <v>18000</v>
      </c>
      <c r="J16" s="87">
        <f>J17+J18</f>
        <v>65532.415003999995</v>
      </c>
    </row>
    <row r="17" spans="1:12" s="2" customFormat="1" x14ac:dyDescent="0.25">
      <c r="A17" s="96" t="s">
        <v>35</v>
      </c>
      <c r="B17" s="97" t="s">
        <v>36</v>
      </c>
      <c r="C17" s="91"/>
      <c r="D17" s="91">
        <f t="shared" si="1"/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7100</v>
      </c>
    </row>
    <row r="18" spans="1:12" s="2" customFormat="1" ht="33" x14ac:dyDescent="0.25">
      <c r="A18" s="96" t="s">
        <v>35</v>
      </c>
      <c r="B18" s="97" t="s">
        <v>37</v>
      </c>
      <c r="C18" s="91"/>
      <c r="D18" s="91">
        <f t="shared" si="1"/>
        <v>181500</v>
      </c>
      <c r="E18" s="91">
        <v>49000</v>
      </c>
      <c r="F18" s="91">
        <v>47000</v>
      </c>
      <c r="G18" s="91">
        <v>38500</v>
      </c>
      <c r="H18" s="91">
        <v>29000</v>
      </c>
      <c r="I18" s="91">
        <v>18000</v>
      </c>
      <c r="J18" s="91">
        <v>58432.415003999995</v>
      </c>
    </row>
    <row r="19" spans="1:12" s="2" customFormat="1" x14ac:dyDescent="0.25">
      <c r="A19" s="85" t="s">
        <v>38</v>
      </c>
      <c r="B19" s="92" t="s">
        <v>39</v>
      </c>
      <c r="C19" s="87"/>
      <c r="D19" s="87">
        <f t="shared" si="1"/>
        <v>43026</v>
      </c>
      <c r="E19" s="87">
        <f t="shared" ref="E19:I19" si="3">E20+E21</f>
        <v>0</v>
      </c>
      <c r="F19" s="87">
        <f t="shared" si="3"/>
        <v>0</v>
      </c>
      <c r="G19" s="87">
        <f t="shared" si="3"/>
        <v>3454</v>
      </c>
      <c r="H19" s="87">
        <f t="shared" si="3"/>
        <v>21300</v>
      </c>
      <c r="I19" s="87">
        <f t="shared" si="3"/>
        <v>18272</v>
      </c>
      <c r="J19" s="87">
        <f>J20+J21</f>
        <v>672472.3</v>
      </c>
    </row>
    <row r="20" spans="1:12" s="2" customFormat="1" x14ac:dyDescent="0.25">
      <c r="A20" s="96" t="s">
        <v>35</v>
      </c>
      <c r="B20" s="97" t="s">
        <v>40</v>
      </c>
      <c r="C20" s="91"/>
      <c r="D20" s="91">
        <f t="shared" si="1"/>
        <v>43026</v>
      </c>
      <c r="E20" s="91">
        <v>0</v>
      </c>
      <c r="F20" s="91">
        <v>0</v>
      </c>
      <c r="G20" s="91">
        <v>3454</v>
      </c>
      <c r="H20" s="91">
        <f>24861-3561</f>
        <v>21300</v>
      </c>
      <c r="I20" s="91">
        <v>18272</v>
      </c>
      <c r="J20" s="91">
        <v>665372.30000000005</v>
      </c>
    </row>
    <row r="21" spans="1:12" s="2" customFormat="1" x14ac:dyDescent="0.25">
      <c r="A21" s="96" t="s">
        <v>35</v>
      </c>
      <c r="B21" s="97" t="s">
        <v>41</v>
      </c>
      <c r="C21" s="91"/>
      <c r="D21" s="91">
        <f t="shared" si="1"/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7100</v>
      </c>
    </row>
    <row r="22" spans="1:12" s="5" customFormat="1" x14ac:dyDescent="0.25">
      <c r="A22" s="85" t="s">
        <v>42</v>
      </c>
      <c r="B22" s="92" t="s">
        <v>43</v>
      </c>
      <c r="C22" s="87"/>
      <c r="D22" s="87">
        <f t="shared" ref="D22:I22" si="4">D14-D16+D19</f>
        <v>384234</v>
      </c>
      <c r="E22" s="87">
        <f t="shared" si="4"/>
        <v>138500</v>
      </c>
      <c r="F22" s="87">
        <f t="shared" si="4"/>
        <v>91500</v>
      </c>
      <c r="G22" s="87">
        <f t="shared" si="4"/>
        <v>56454</v>
      </c>
      <c r="H22" s="87">
        <f t="shared" si="4"/>
        <v>48754</v>
      </c>
      <c r="I22" s="87">
        <f t="shared" si="4"/>
        <v>49026</v>
      </c>
      <c r="J22" s="87">
        <f>J14+J19-J16</f>
        <v>1789001.4839399999</v>
      </c>
      <c r="L22" s="6"/>
    </row>
    <row r="23" spans="1:12" s="4" customFormat="1" ht="33" x14ac:dyDescent="0.25">
      <c r="A23" s="98"/>
      <c r="B23" s="99" t="s">
        <v>44</v>
      </c>
      <c r="C23" s="100"/>
      <c r="D23" s="7">
        <f t="shared" ref="D23:J23" si="5">IF(D13=0,0,D22/D13*100)</f>
        <v>16.399231754161331</v>
      </c>
      <c r="E23" s="7">
        <f t="shared" si="5"/>
        <v>34.590409590409593</v>
      </c>
      <c r="F23" s="7">
        <f t="shared" si="5"/>
        <v>22.016361886429259</v>
      </c>
      <c r="G23" s="7">
        <f t="shared" si="5"/>
        <v>11.815403934700711</v>
      </c>
      <c r="H23" s="7">
        <f t="shared" si="5"/>
        <v>8.8805100182149364</v>
      </c>
      <c r="I23" s="7">
        <f t="shared" si="5"/>
        <v>9.8012794882047185</v>
      </c>
      <c r="J23" s="7">
        <f t="shared" si="5"/>
        <v>54.676084472493891</v>
      </c>
    </row>
    <row r="24" spans="1:12" s="4" customFormat="1" x14ac:dyDescent="0.25">
      <c r="A24" s="8"/>
      <c r="B24" s="9"/>
      <c r="C24" s="10"/>
      <c r="D24" s="11"/>
      <c r="E24" s="11"/>
      <c r="F24" s="11"/>
      <c r="G24" s="11"/>
      <c r="H24" s="11"/>
      <c r="I24" s="11"/>
      <c r="J24" s="11"/>
    </row>
    <row r="25" spans="1:12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</row>
    <row r="27" spans="1:12" x14ac:dyDescent="0.25">
      <c r="B27" s="57"/>
      <c r="C27" s="57"/>
      <c r="D27" s="57"/>
      <c r="E27" s="57"/>
      <c r="F27" s="57"/>
      <c r="G27" s="57"/>
      <c r="H27" s="57"/>
      <c r="I27" s="57"/>
      <c r="J27" s="57"/>
    </row>
  </sheetData>
  <mergeCells count="9">
    <mergeCell ref="A25:J25"/>
    <mergeCell ref="B27:J27"/>
    <mergeCell ref="A2:J2"/>
    <mergeCell ref="A3:J3"/>
    <mergeCell ref="A5:A6"/>
    <mergeCell ref="B5:B6"/>
    <mergeCell ref="C5:C6"/>
    <mergeCell ref="D5:I5"/>
    <mergeCell ref="J5:J6"/>
  </mergeCells>
  <dataValidations count="1">
    <dataValidation allowBlank="1" showInputMessage="1" showErrorMessage="1" prompt="Bằng mức Bội chi NSĐP; Bằng nhu cầu rút vốn vay của các năm GĐ 2021-2025" sqref="J20" xr:uid="{84318DEB-6CE6-4C38-8AE3-7A4FB1826E11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C3AC2-891B-447B-B71B-A863A8194800}">
  <dimension ref="A1:T26"/>
  <sheetViews>
    <sheetView topLeftCell="A5" zoomScale="70" zoomScaleNormal="70" workbookViewId="0">
      <pane xSplit="2" ySplit="5" topLeftCell="C10" activePane="bottomRight" state="frozen"/>
      <selection activeCell="A5" sqref="A5"/>
      <selection pane="topRight" activeCell="C5" sqref="C5"/>
      <selection pane="bottomLeft" activeCell="A10" sqref="A10"/>
      <selection pane="bottomRight" activeCell="C10" sqref="C10"/>
    </sheetView>
  </sheetViews>
  <sheetFormatPr defaultColWidth="10" defaultRowHeight="18.75" x14ac:dyDescent="0.25"/>
  <cols>
    <col min="1" max="1" width="5.28515625" style="13" customWidth="1"/>
    <col min="2" max="2" width="49.5703125" style="14" customWidth="1"/>
    <col min="3" max="3" width="17.5703125" style="13" customWidth="1"/>
    <col min="4" max="4" width="30" style="13" customWidth="1"/>
    <col min="5" max="6" width="14" style="13" customWidth="1"/>
    <col min="7" max="7" width="13.5703125" style="13" customWidth="1"/>
    <col min="8" max="8" width="14.42578125" style="13" customWidth="1"/>
    <col min="9" max="9" width="13.85546875" style="15" customWidth="1"/>
    <col min="10" max="10" width="12.85546875" style="13" customWidth="1"/>
    <col min="11" max="12" width="12.5703125" style="13" customWidth="1"/>
    <col min="13" max="13" width="11.140625" style="13" customWidth="1"/>
    <col min="14" max="14" width="12.5703125" style="13" bestFit="1" customWidth="1"/>
    <col min="15" max="15" width="14" style="13" customWidth="1"/>
    <col min="16" max="16" width="11" style="13" customWidth="1"/>
    <col min="17" max="18" width="12.5703125" style="13" customWidth="1"/>
    <col min="19" max="19" width="12.5703125" style="13" bestFit="1" customWidth="1"/>
    <col min="20" max="20" width="13.5703125" style="12" bestFit="1" customWidth="1"/>
    <col min="21" max="21" width="10.28515625" style="12" bestFit="1" customWidth="1"/>
    <col min="22" max="22" width="11.42578125" style="12" bestFit="1" customWidth="1"/>
    <col min="23" max="28" width="10.28515625" style="12" bestFit="1" customWidth="1"/>
    <col min="29" max="221" width="10" style="12"/>
    <col min="222" max="222" width="5.28515625" style="12" customWidth="1"/>
    <col min="223" max="223" width="49.5703125" style="12" customWidth="1"/>
    <col min="224" max="224" width="17.5703125" style="12" customWidth="1"/>
    <col min="225" max="225" width="19.28515625" style="12" customWidth="1"/>
    <col min="226" max="228" width="12.5703125" style="12" customWidth="1"/>
    <col min="229" max="229" width="0" style="12" hidden="1" customWidth="1"/>
    <col min="230" max="230" width="11.5703125" style="12" customWidth="1"/>
    <col min="231" max="232" width="10.42578125" style="12" customWidth="1"/>
    <col min="233" max="234" width="12.5703125" style="12" customWidth="1"/>
    <col min="235" max="235" width="11.28515625" style="12" customWidth="1"/>
    <col min="236" max="236" width="12.5703125" style="12" customWidth="1"/>
    <col min="237" max="246" width="0" style="12" hidden="1" customWidth="1"/>
    <col min="247" max="247" width="12.5703125" style="12" customWidth="1"/>
    <col min="248" max="249" width="13.140625" style="12" customWidth="1"/>
    <col min="250" max="273" width="0" style="12" hidden="1" customWidth="1"/>
    <col min="274" max="274" width="10.28515625" style="12" customWidth="1"/>
    <col min="275" max="284" width="10.28515625" style="12" bestFit="1" customWidth="1"/>
    <col min="285" max="477" width="10" style="12"/>
    <col min="478" max="478" width="5.28515625" style="12" customWidth="1"/>
    <col min="479" max="479" width="49.5703125" style="12" customWidth="1"/>
    <col min="480" max="480" width="17.5703125" style="12" customWidth="1"/>
    <col min="481" max="481" width="19.28515625" style="12" customWidth="1"/>
    <col min="482" max="484" width="12.5703125" style="12" customWidth="1"/>
    <col min="485" max="485" width="0" style="12" hidden="1" customWidth="1"/>
    <col min="486" max="486" width="11.5703125" style="12" customWidth="1"/>
    <col min="487" max="488" width="10.42578125" style="12" customWidth="1"/>
    <col min="489" max="490" width="12.5703125" style="12" customWidth="1"/>
    <col min="491" max="491" width="11.28515625" style="12" customWidth="1"/>
    <col min="492" max="492" width="12.5703125" style="12" customWidth="1"/>
    <col min="493" max="502" width="0" style="12" hidden="1" customWidth="1"/>
    <col min="503" max="503" width="12.5703125" style="12" customWidth="1"/>
    <col min="504" max="505" width="13.140625" style="12" customWidth="1"/>
    <col min="506" max="529" width="0" style="12" hidden="1" customWidth="1"/>
    <col min="530" max="530" width="10.28515625" style="12" customWidth="1"/>
    <col min="531" max="540" width="10.28515625" style="12" bestFit="1" customWidth="1"/>
    <col min="541" max="733" width="10" style="12"/>
    <col min="734" max="734" width="5.28515625" style="12" customWidth="1"/>
    <col min="735" max="735" width="49.5703125" style="12" customWidth="1"/>
    <col min="736" max="736" width="17.5703125" style="12" customWidth="1"/>
    <col min="737" max="737" width="19.28515625" style="12" customWidth="1"/>
    <col min="738" max="740" width="12.5703125" style="12" customWidth="1"/>
    <col min="741" max="741" width="0" style="12" hidden="1" customWidth="1"/>
    <col min="742" max="742" width="11.5703125" style="12" customWidth="1"/>
    <col min="743" max="744" width="10.42578125" style="12" customWidth="1"/>
    <col min="745" max="746" width="12.5703125" style="12" customWidth="1"/>
    <col min="747" max="747" width="11.28515625" style="12" customWidth="1"/>
    <col min="748" max="748" width="12.5703125" style="12" customWidth="1"/>
    <col min="749" max="758" width="0" style="12" hidden="1" customWidth="1"/>
    <col min="759" max="759" width="12.5703125" style="12" customWidth="1"/>
    <col min="760" max="761" width="13.140625" style="12" customWidth="1"/>
    <col min="762" max="785" width="0" style="12" hidden="1" customWidth="1"/>
    <col min="786" max="786" width="10.28515625" style="12" customWidth="1"/>
    <col min="787" max="796" width="10.28515625" style="12" bestFit="1" customWidth="1"/>
    <col min="797" max="989" width="10" style="12"/>
    <col min="990" max="990" width="5.28515625" style="12" customWidth="1"/>
    <col min="991" max="991" width="49.5703125" style="12" customWidth="1"/>
    <col min="992" max="992" width="17.5703125" style="12" customWidth="1"/>
    <col min="993" max="993" width="19.28515625" style="12" customWidth="1"/>
    <col min="994" max="996" width="12.5703125" style="12" customWidth="1"/>
    <col min="997" max="997" width="0" style="12" hidden="1" customWidth="1"/>
    <col min="998" max="998" width="11.5703125" style="12" customWidth="1"/>
    <col min="999" max="1000" width="10.42578125" style="12" customWidth="1"/>
    <col min="1001" max="1002" width="12.5703125" style="12" customWidth="1"/>
    <col min="1003" max="1003" width="11.28515625" style="12" customWidth="1"/>
    <col min="1004" max="1004" width="12.5703125" style="12" customWidth="1"/>
    <col min="1005" max="1014" width="0" style="12" hidden="1" customWidth="1"/>
    <col min="1015" max="1015" width="12.5703125" style="12" customWidth="1"/>
    <col min="1016" max="1017" width="13.140625" style="12" customWidth="1"/>
    <col min="1018" max="1041" width="0" style="12" hidden="1" customWidth="1"/>
    <col min="1042" max="1042" width="10.28515625" style="12" customWidth="1"/>
    <col min="1043" max="1052" width="10.28515625" style="12" bestFit="1" customWidth="1"/>
    <col min="1053" max="1245" width="10" style="12"/>
    <col min="1246" max="1246" width="5.28515625" style="12" customWidth="1"/>
    <col min="1247" max="1247" width="49.5703125" style="12" customWidth="1"/>
    <col min="1248" max="1248" width="17.5703125" style="12" customWidth="1"/>
    <col min="1249" max="1249" width="19.28515625" style="12" customWidth="1"/>
    <col min="1250" max="1252" width="12.5703125" style="12" customWidth="1"/>
    <col min="1253" max="1253" width="0" style="12" hidden="1" customWidth="1"/>
    <col min="1254" max="1254" width="11.5703125" style="12" customWidth="1"/>
    <col min="1255" max="1256" width="10.42578125" style="12" customWidth="1"/>
    <col min="1257" max="1258" width="12.5703125" style="12" customWidth="1"/>
    <col min="1259" max="1259" width="11.28515625" style="12" customWidth="1"/>
    <col min="1260" max="1260" width="12.5703125" style="12" customWidth="1"/>
    <col min="1261" max="1270" width="0" style="12" hidden="1" customWidth="1"/>
    <col min="1271" max="1271" width="12.5703125" style="12" customWidth="1"/>
    <col min="1272" max="1273" width="13.140625" style="12" customWidth="1"/>
    <col min="1274" max="1297" width="0" style="12" hidden="1" customWidth="1"/>
    <col min="1298" max="1298" width="10.28515625" style="12" customWidth="1"/>
    <col min="1299" max="1308" width="10.28515625" style="12" bestFit="1" customWidth="1"/>
    <col min="1309" max="1501" width="10" style="12"/>
    <col min="1502" max="1502" width="5.28515625" style="12" customWidth="1"/>
    <col min="1503" max="1503" width="49.5703125" style="12" customWidth="1"/>
    <col min="1504" max="1504" width="17.5703125" style="12" customWidth="1"/>
    <col min="1505" max="1505" width="19.28515625" style="12" customWidth="1"/>
    <col min="1506" max="1508" width="12.5703125" style="12" customWidth="1"/>
    <col min="1509" max="1509" width="0" style="12" hidden="1" customWidth="1"/>
    <col min="1510" max="1510" width="11.5703125" style="12" customWidth="1"/>
    <col min="1511" max="1512" width="10.42578125" style="12" customWidth="1"/>
    <col min="1513" max="1514" width="12.5703125" style="12" customWidth="1"/>
    <col min="1515" max="1515" width="11.28515625" style="12" customWidth="1"/>
    <col min="1516" max="1516" width="12.5703125" style="12" customWidth="1"/>
    <col min="1517" max="1526" width="0" style="12" hidden="1" customWidth="1"/>
    <col min="1527" max="1527" width="12.5703125" style="12" customWidth="1"/>
    <col min="1528" max="1529" width="13.140625" style="12" customWidth="1"/>
    <col min="1530" max="1553" width="0" style="12" hidden="1" customWidth="1"/>
    <col min="1554" max="1554" width="10.28515625" style="12" customWidth="1"/>
    <col min="1555" max="1564" width="10.28515625" style="12" bestFit="1" customWidth="1"/>
    <col min="1565" max="1757" width="10" style="12"/>
    <col min="1758" max="1758" width="5.28515625" style="12" customWidth="1"/>
    <col min="1759" max="1759" width="49.5703125" style="12" customWidth="1"/>
    <col min="1760" max="1760" width="17.5703125" style="12" customWidth="1"/>
    <col min="1761" max="1761" width="19.28515625" style="12" customWidth="1"/>
    <col min="1762" max="1764" width="12.5703125" style="12" customWidth="1"/>
    <col min="1765" max="1765" width="0" style="12" hidden="1" customWidth="1"/>
    <col min="1766" max="1766" width="11.5703125" style="12" customWidth="1"/>
    <col min="1767" max="1768" width="10.42578125" style="12" customWidth="1"/>
    <col min="1769" max="1770" width="12.5703125" style="12" customWidth="1"/>
    <col min="1771" max="1771" width="11.28515625" style="12" customWidth="1"/>
    <col min="1772" max="1772" width="12.5703125" style="12" customWidth="1"/>
    <col min="1773" max="1782" width="0" style="12" hidden="1" customWidth="1"/>
    <col min="1783" max="1783" width="12.5703125" style="12" customWidth="1"/>
    <col min="1784" max="1785" width="13.140625" style="12" customWidth="1"/>
    <col min="1786" max="1809" width="0" style="12" hidden="1" customWidth="1"/>
    <col min="1810" max="1810" width="10.28515625" style="12" customWidth="1"/>
    <col min="1811" max="1820" width="10.28515625" style="12" bestFit="1" customWidth="1"/>
    <col min="1821" max="2013" width="10" style="12"/>
    <col min="2014" max="2014" width="5.28515625" style="12" customWidth="1"/>
    <col min="2015" max="2015" width="49.5703125" style="12" customWidth="1"/>
    <col min="2016" max="2016" width="17.5703125" style="12" customWidth="1"/>
    <col min="2017" max="2017" width="19.28515625" style="12" customWidth="1"/>
    <col min="2018" max="2020" width="12.5703125" style="12" customWidth="1"/>
    <col min="2021" max="2021" width="0" style="12" hidden="1" customWidth="1"/>
    <col min="2022" max="2022" width="11.5703125" style="12" customWidth="1"/>
    <col min="2023" max="2024" width="10.42578125" style="12" customWidth="1"/>
    <col min="2025" max="2026" width="12.5703125" style="12" customWidth="1"/>
    <col min="2027" max="2027" width="11.28515625" style="12" customWidth="1"/>
    <col min="2028" max="2028" width="12.5703125" style="12" customWidth="1"/>
    <col min="2029" max="2038" width="0" style="12" hidden="1" customWidth="1"/>
    <col min="2039" max="2039" width="12.5703125" style="12" customWidth="1"/>
    <col min="2040" max="2041" width="13.140625" style="12" customWidth="1"/>
    <col min="2042" max="2065" width="0" style="12" hidden="1" customWidth="1"/>
    <col min="2066" max="2066" width="10.28515625" style="12" customWidth="1"/>
    <col min="2067" max="2076" width="10.28515625" style="12" bestFit="1" customWidth="1"/>
    <col min="2077" max="2269" width="10" style="12"/>
    <col min="2270" max="2270" width="5.28515625" style="12" customWidth="1"/>
    <col min="2271" max="2271" width="49.5703125" style="12" customWidth="1"/>
    <col min="2272" max="2272" width="17.5703125" style="12" customWidth="1"/>
    <col min="2273" max="2273" width="19.28515625" style="12" customWidth="1"/>
    <col min="2274" max="2276" width="12.5703125" style="12" customWidth="1"/>
    <col min="2277" max="2277" width="0" style="12" hidden="1" customWidth="1"/>
    <col min="2278" max="2278" width="11.5703125" style="12" customWidth="1"/>
    <col min="2279" max="2280" width="10.42578125" style="12" customWidth="1"/>
    <col min="2281" max="2282" width="12.5703125" style="12" customWidth="1"/>
    <col min="2283" max="2283" width="11.28515625" style="12" customWidth="1"/>
    <col min="2284" max="2284" width="12.5703125" style="12" customWidth="1"/>
    <col min="2285" max="2294" width="0" style="12" hidden="1" customWidth="1"/>
    <col min="2295" max="2295" width="12.5703125" style="12" customWidth="1"/>
    <col min="2296" max="2297" width="13.140625" style="12" customWidth="1"/>
    <col min="2298" max="2321" width="0" style="12" hidden="1" customWidth="1"/>
    <col min="2322" max="2322" width="10.28515625" style="12" customWidth="1"/>
    <col min="2323" max="2332" width="10.28515625" style="12" bestFit="1" customWidth="1"/>
    <col min="2333" max="2525" width="10" style="12"/>
    <col min="2526" max="2526" width="5.28515625" style="12" customWidth="1"/>
    <col min="2527" max="2527" width="49.5703125" style="12" customWidth="1"/>
    <col min="2528" max="2528" width="17.5703125" style="12" customWidth="1"/>
    <col min="2529" max="2529" width="19.28515625" style="12" customWidth="1"/>
    <col min="2530" max="2532" width="12.5703125" style="12" customWidth="1"/>
    <col min="2533" max="2533" width="0" style="12" hidden="1" customWidth="1"/>
    <col min="2534" max="2534" width="11.5703125" style="12" customWidth="1"/>
    <col min="2535" max="2536" width="10.42578125" style="12" customWidth="1"/>
    <col min="2537" max="2538" width="12.5703125" style="12" customWidth="1"/>
    <col min="2539" max="2539" width="11.28515625" style="12" customWidth="1"/>
    <col min="2540" max="2540" width="12.5703125" style="12" customWidth="1"/>
    <col min="2541" max="2550" width="0" style="12" hidden="1" customWidth="1"/>
    <col min="2551" max="2551" width="12.5703125" style="12" customWidth="1"/>
    <col min="2552" max="2553" width="13.140625" style="12" customWidth="1"/>
    <col min="2554" max="2577" width="0" style="12" hidden="1" customWidth="1"/>
    <col min="2578" max="2578" width="10.28515625" style="12" customWidth="1"/>
    <col min="2579" max="2588" width="10.28515625" style="12" bestFit="1" customWidth="1"/>
    <col min="2589" max="2781" width="10" style="12"/>
    <col min="2782" max="2782" width="5.28515625" style="12" customWidth="1"/>
    <col min="2783" max="2783" width="49.5703125" style="12" customWidth="1"/>
    <col min="2784" max="2784" width="17.5703125" style="12" customWidth="1"/>
    <col min="2785" max="2785" width="19.28515625" style="12" customWidth="1"/>
    <col min="2786" max="2788" width="12.5703125" style="12" customWidth="1"/>
    <col min="2789" max="2789" width="0" style="12" hidden="1" customWidth="1"/>
    <col min="2790" max="2790" width="11.5703125" style="12" customWidth="1"/>
    <col min="2791" max="2792" width="10.42578125" style="12" customWidth="1"/>
    <col min="2793" max="2794" width="12.5703125" style="12" customWidth="1"/>
    <col min="2795" max="2795" width="11.28515625" style="12" customWidth="1"/>
    <col min="2796" max="2796" width="12.5703125" style="12" customWidth="1"/>
    <col min="2797" max="2806" width="0" style="12" hidden="1" customWidth="1"/>
    <col min="2807" max="2807" width="12.5703125" style="12" customWidth="1"/>
    <col min="2808" max="2809" width="13.140625" style="12" customWidth="1"/>
    <col min="2810" max="2833" width="0" style="12" hidden="1" customWidth="1"/>
    <col min="2834" max="2834" width="10.28515625" style="12" customWidth="1"/>
    <col min="2835" max="2844" width="10.28515625" style="12" bestFit="1" customWidth="1"/>
    <col min="2845" max="3037" width="10" style="12"/>
    <col min="3038" max="3038" width="5.28515625" style="12" customWidth="1"/>
    <col min="3039" max="3039" width="49.5703125" style="12" customWidth="1"/>
    <col min="3040" max="3040" width="17.5703125" style="12" customWidth="1"/>
    <col min="3041" max="3041" width="19.28515625" style="12" customWidth="1"/>
    <col min="3042" max="3044" width="12.5703125" style="12" customWidth="1"/>
    <col min="3045" max="3045" width="0" style="12" hidden="1" customWidth="1"/>
    <col min="3046" max="3046" width="11.5703125" style="12" customWidth="1"/>
    <col min="3047" max="3048" width="10.42578125" style="12" customWidth="1"/>
    <col min="3049" max="3050" width="12.5703125" style="12" customWidth="1"/>
    <col min="3051" max="3051" width="11.28515625" style="12" customWidth="1"/>
    <col min="3052" max="3052" width="12.5703125" style="12" customWidth="1"/>
    <col min="3053" max="3062" width="0" style="12" hidden="1" customWidth="1"/>
    <col min="3063" max="3063" width="12.5703125" style="12" customWidth="1"/>
    <col min="3064" max="3065" width="13.140625" style="12" customWidth="1"/>
    <col min="3066" max="3089" width="0" style="12" hidden="1" customWidth="1"/>
    <col min="3090" max="3090" width="10.28515625" style="12" customWidth="1"/>
    <col min="3091" max="3100" width="10.28515625" style="12" bestFit="1" customWidth="1"/>
    <col min="3101" max="3293" width="10" style="12"/>
    <col min="3294" max="3294" width="5.28515625" style="12" customWidth="1"/>
    <col min="3295" max="3295" width="49.5703125" style="12" customWidth="1"/>
    <col min="3296" max="3296" width="17.5703125" style="12" customWidth="1"/>
    <col min="3297" max="3297" width="19.28515625" style="12" customWidth="1"/>
    <col min="3298" max="3300" width="12.5703125" style="12" customWidth="1"/>
    <col min="3301" max="3301" width="0" style="12" hidden="1" customWidth="1"/>
    <col min="3302" max="3302" width="11.5703125" style="12" customWidth="1"/>
    <col min="3303" max="3304" width="10.42578125" style="12" customWidth="1"/>
    <col min="3305" max="3306" width="12.5703125" style="12" customWidth="1"/>
    <col min="3307" max="3307" width="11.28515625" style="12" customWidth="1"/>
    <col min="3308" max="3308" width="12.5703125" style="12" customWidth="1"/>
    <col min="3309" max="3318" width="0" style="12" hidden="1" customWidth="1"/>
    <col min="3319" max="3319" width="12.5703125" style="12" customWidth="1"/>
    <col min="3320" max="3321" width="13.140625" style="12" customWidth="1"/>
    <col min="3322" max="3345" width="0" style="12" hidden="1" customWidth="1"/>
    <col min="3346" max="3346" width="10.28515625" style="12" customWidth="1"/>
    <col min="3347" max="3356" width="10.28515625" style="12" bestFit="1" customWidth="1"/>
    <col min="3357" max="3549" width="10" style="12"/>
    <col min="3550" max="3550" width="5.28515625" style="12" customWidth="1"/>
    <col min="3551" max="3551" width="49.5703125" style="12" customWidth="1"/>
    <col min="3552" max="3552" width="17.5703125" style="12" customWidth="1"/>
    <col min="3553" max="3553" width="19.28515625" style="12" customWidth="1"/>
    <col min="3554" max="3556" width="12.5703125" style="12" customWidth="1"/>
    <col min="3557" max="3557" width="0" style="12" hidden="1" customWidth="1"/>
    <col min="3558" max="3558" width="11.5703125" style="12" customWidth="1"/>
    <col min="3559" max="3560" width="10.42578125" style="12" customWidth="1"/>
    <col min="3561" max="3562" width="12.5703125" style="12" customWidth="1"/>
    <col min="3563" max="3563" width="11.28515625" style="12" customWidth="1"/>
    <col min="3564" max="3564" width="12.5703125" style="12" customWidth="1"/>
    <col min="3565" max="3574" width="0" style="12" hidden="1" customWidth="1"/>
    <col min="3575" max="3575" width="12.5703125" style="12" customWidth="1"/>
    <col min="3576" max="3577" width="13.140625" style="12" customWidth="1"/>
    <col min="3578" max="3601" width="0" style="12" hidden="1" customWidth="1"/>
    <col min="3602" max="3602" width="10.28515625" style="12" customWidth="1"/>
    <col min="3603" max="3612" width="10.28515625" style="12" bestFit="1" customWidth="1"/>
    <col min="3613" max="3805" width="10" style="12"/>
    <col min="3806" max="3806" width="5.28515625" style="12" customWidth="1"/>
    <col min="3807" max="3807" width="49.5703125" style="12" customWidth="1"/>
    <col min="3808" max="3808" width="17.5703125" style="12" customWidth="1"/>
    <col min="3809" max="3809" width="19.28515625" style="12" customWidth="1"/>
    <col min="3810" max="3812" width="12.5703125" style="12" customWidth="1"/>
    <col min="3813" max="3813" width="0" style="12" hidden="1" customWidth="1"/>
    <col min="3814" max="3814" width="11.5703125" style="12" customWidth="1"/>
    <col min="3815" max="3816" width="10.42578125" style="12" customWidth="1"/>
    <col min="3817" max="3818" width="12.5703125" style="12" customWidth="1"/>
    <col min="3819" max="3819" width="11.28515625" style="12" customWidth="1"/>
    <col min="3820" max="3820" width="12.5703125" style="12" customWidth="1"/>
    <col min="3821" max="3830" width="0" style="12" hidden="1" customWidth="1"/>
    <col min="3831" max="3831" width="12.5703125" style="12" customWidth="1"/>
    <col min="3832" max="3833" width="13.140625" style="12" customWidth="1"/>
    <col min="3834" max="3857" width="0" style="12" hidden="1" customWidth="1"/>
    <col min="3858" max="3858" width="10.28515625" style="12" customWidth="1"/>
    <col min="3859" max="3868" width="10.28515625" style="12" bestFit="1" customWidth="1"/>
    <col min="3869" max="4061" width="10" style="12"/>
    <col min="4062" max="4062" width="5.28515625" style="12" customWidth="1"/>
    <col min="4063" max="4063" width="49.5703125" style="12" customWidth="1"/>
    <col min="4064" max="4064" width="17.5703125" style="12" customWidth="1"/>
    <col min="4065" max="4065" width="19.28515625" style="12" customWidth="1"/>
    <col min="4066" max="4068" width="12.5703125" style="12" customWidth="1"/>
    <col min="4069" max="4069" width="0" style="12" hidden="1" customWidth="1"/>
    <col min="4070" max="4070" width="11.5703125" style="12" customWidth="1"/>
    <col min="4071" max="4072" width="10.42578125" style="12" customWidth="1"/>
    <col min="4073" max="4074" width="12.5703125" style="12" customWidth="1"/>
    <col min="4075" max="4075" width="11.28515625" style="12" customWidth="1"/>
    <col min="4076" max="4076" width="12.5703125" style="12" customWidth="1"/>
    <col min="4077" max="4086" width="0" style="12" hidden="1" customWidth="1"/>
    <col min="4087" max="4087" width="12.5703125" style="12" customWidth="1"/>
    <col min="4088" max="4089" width="13.140625" style="12" customWidth="1"/>
    <col min="4090" max="4113" width="0" style="12" hidden="1" customWidth="1"/>
    <col min="4114" max="4114" width="10.28515625" style="12" customWidth="1"/>
    <col min="4115" max="4124" width="10.28515625" style="12" bestFit="1" customWidth="1"/>
    <col min="4125" max="4317" width="10" style="12"/>
    <col min="4318" max="4318" width="5.28515625" style="12" customWidth="1"/>
    <col min="4319" max="4319" width="49.5703125" style="12" customWidth="1"/>
    <col min="4320" max="4320" width="17.5703125" style="12" customWidth="1"/>
    <col min="4321" max="4321" width="19.28515625" style="12" customWidth="1"/>
    <col min="4322" max="4324" width="12.5703125" style="12" customWidth="1"/>
    <col min="4325" max="4325" width="0" style="12" hidden="1" customWidth="1"/>
    <col min="4326" max="4326" width="11.5703125" style="12" customWidth="1"/>
    <col min="4327" max="4328" width="10.42578125" style="12" customWidth="1"/>
    <col min="4329" max="4330" width="12.5703125" style="12" customWidth="1"/>
    <col min="4331" max="4331" width="11.28515625" style="12" customWidth="1"/>
    <col min="4332" max="4332" width="12.5703125" style="12" customWidth="1"/>
    <col min="4333" max="4342" width="0" style="12" hidden="1" customWidth="1"/>
    <col min="4343" max="4343" width="12.5703125" style="12" customWidth="1"/>
    <col min="4344" max="4345" width="13.140625" style="12" customWidth="1"/>
    <col min="4346" max="4369" width="0" style="12" hidden="1" customWidth="1"/>
    <col min="4370" max="4370" width="10.28515625" style="12" customWidth="1"/>
    <col min="4371" max="4380" width="10.28515625" style="12" bestFit="1" customWidth="1"/>
    <col min="4381" max="4573" width="10" style="12"/>
    <col min="4574" max="4574" width="5.28515625" style="12" customWidth="1"/>
    <col min="4575" max="4575" width="49.5703125" style="12" customWidth="1"/>
    <col min="4576" max="4576" width="17.5703125" style="12" customWidth="1"/>
    <col min="4577" max="4577" width="19.28515625" style="12" customWidth="1"/>
    <col min="4578" max="4580" width="12.5703125" style="12" customWidth="1"/>
    <col min="4581" max="4581" width="0" style="12" hidden="1" customWidth="1"/>
    <col min="4582" max="4582" width="11.5703125" style="12" customWidth="1"/>
    <col min="4583" max="4584" width="10.42578125" style="12" customWidth="1"/>
    <col min="4585" max="4586" width="12.5703125" style="12" customWidth="1"/>
    <col min="4587" max="4587" width="11.28515625" style="12" customWidth="1"/>
    <col min="4588" max="4588" width="12.5703125" style="12" customWidth="1"/>
    <col min="4589" max="4598" width="0" style="12" hidden="1" customWidth="1"/>
    <col min="4599" max="4599" width="12.5703125" style="12" customWidth="1"/>
    <col min="4600" max="4601" width="13.140625" style="12" customWidth="1"/>
    <col min="4602" max="4625" width="0" style="12" hidden="1" customWidth="1"/>
    <col min="4626" max="4626" width="10.28515625" style="12" customWidth="1"/>
    <col min="4627" max="4636" width="10.28515625" style="12" bestFit="1" customWidth="1"/>
    <col min="4637" max="4829" width="10" style="12"/>
    <col min="4830" max="4830" width="5.28515625" style="12" customWidth="1"/>
    <col min="4831" max="4831" width="49.5703125" style="12" customWidth="1"/>
    <col min="4832" max="4832" width="17.5703125" style="12" customWidth="1"/>
    <col min="4833" max="4833" width="19.28515625" style="12" customWidth="1"/>
    <col min="4834" max="4836" width="12.5703125" style="12" customWidth="1"/>
    <col min="4837" max="4837" width="0" style="12" hidden="1" customWidth="1"/>
    <col min="4838" max="4838" width="11.5703125" style="12" customWidth="1"/>
    <col min="4839" max="4840" width="10.42578125" style="12" customWidth="1"/>
    <col min="4841" max="4842" width="12.5703125" style="12" customWidth="1"/>
    <col min="4843" max="4843" width="11.28515625" style="12" customWidth="1"/>
    <col min="4844" max="4844" width="12.5703125" style="12" customWidth="1"/>
    <col min="4845" max="4854" width="0" style="12" hidden="1" customWidth="1"/>
    <col min="4855" max="4855" width="12.5703125" style="12" customWidth="1"/>
    <col min="4856" max="4857" width="13.140625" style="12" customWidth="1"/>
    <col min="4858" max="4881" width="0" style="12" hidden="1" customWidth="1"/>
    <col min="4882" max="4882" width="10.28515625" style="12" customWidth="1"/>
    <col min="4883" max="4892" width="10.28515625" style="12" bestFit="1" customWidth="1"/>
    <col min="4893" max="5085" width="10" style="12"/>
    <col min="5086" max="5086" width="5.28515625" style="12" customWidth="1"/>
    <col min="5087" max="5087" width="49.5703125" style="12" customWidth="1"/>
    <col min="5088" max="5088" width="17.5703125" style="12" customWidth="1"/>
    <col min="5089" max="5089" width="19.28515625" style="12" customWidth="1"/>
    <col min="5090" max="5092" width="12.5703125" style="12" customWidth="1"/>
    <col min="5093" max="5093" width="0" style="12" hidden="1" customWidth="1"/>
    <col min="5094" max="5094" width="11.5703125" style="12" customWidth="1"/>
    <col min="5095" max="5096" width="10.42578125" style="12" customWidth="1"/>
    <col min="5097" max="5098" width="12.5703125" style="12" customWidth="1"/>
    <col min="5099" max="5099" width="11.28515625" style="12" customWidth="1"/>
    <col min="5100" max="5100" width="12.5703125" style="12" customWidth="1"/>
    <col min="5101" max="5110" width="0" style="12" hidden="1" customWidth="1"/>
    <col min="5111" max="5111" width="12.5703125" style="12" customWidth="1"/>
    <col min="5112" max="5113" width="13.140625" style="12" customWidth="1"/>
    <col min="5114" max="5137" width="0" style="12" hidden="1" customWidth="1"/>
    <col min="5138" max="5138" width="10.28515625" style="12" customWidth="1"/>
    <col min="5139" max="5148" width="10.28515625" style="12" bestFit="1" customWidth="1"/>
    <col min="5149" max="5341" width="10" style="12"/>
    <col min="5342" max="5342" width="5.28515625" style="12" customWidth="1"/>
    <col min="5343" max="5343" width="49.5703125" style="12" customWidth="1"/>
    <col min="5344" max="5344" width="17.5703125" style="12" customWidth="1"/>
    <col min="5345" max="5345" width="19.28515625" style="12" customWidth="1"/>
    <col min="5346" max="5348" width="12.5703125" style="12" customWidth="1"/>
    <col min="5349" max="5349" width="0" style="12" hidden="1" customWidth="1"/>
    <col min="5350" max="5350" width="11.5703125" style="12" customWidth="1"/>
    <col min="5351" max="5352" width="10.42578125" style="12" customWidth="1"/>
    <col min="5353" max="5354" width="12.5703125" style="12" customWidth="1"/>
    <col min="5355" max="5355" width="11.28515625" style="12" customWidth="1"/>
    <col min="5356" max="5356" width="12.5703125" style="12" customWidth="1"/>
    <col min="5357" max="5366" width="0" style="12" hidden="1" customWidth="1"/>
    <col min="5367" max="5367" width="12.5703125" style="12" customWidth="1"/>
    <col min="5368" max="5369" width="13.140625" style="12" customWidth="1"/>
    <col min="5370" max="5393" width="0" style="12" hidden="1" customWidth="1"/>
    <col min="5394" max="5394" width="10.28515625" style="12" customWidth="1"/>
    <col min="5395" max="5404" width="10.28515625" style="12" bestFit="1" customWidth="1"/>
    <col min="5405" max="5597" width="10" style="12"/>
    <col min="5598" max="5598" width="5.28515625" style="12" customWidth="1"/>
    <col min="5599" max="5599" width="49.5703125" style="12" customWidth="1"/>
    <col min="5600" max="5600" width="17.5703125" style="12" customWidth="1"/>
    <col min="5601" max="5601" width="19.28515625" style="12" customWidth="1"/>
    <col min="5602" max="5604" width="12.5703125" style="12" customWidth="1"/>
    <col min="5605" max="5605" width="0" style="12" hidden="1" customWidth="1"/>
    <col min="5606" max="5606" width="11.5703125" style="12" customWidth="1"/>
    <col min="5607" max="5608" width="10.42578125" style="12" customWidth="1"/>
    <col min="5609" max="5610" width="12.5703125" style="12" customWidth="1"/>
    <col min="5611" max="5611" width="11.28515625" style="12" customWidth="1"/>
    <col min="5612" max="5612" width="12.5703125" style="12" customWidth="1"/>
    <col min="5613" max="5622" width="0" style="12" hidden="1" customWidth="1"/>
    <col min="5623" max="5623" width="12.5703125" style="12" customWidth="1"/>
    <col min="5624" max="5625" width="13.140625" style="12" customWidth="1"/>
    <col min="5626" max="5649" width="0" style="12" hidden="1" customWidth="1"/>
    <col min="5650" max="5650" width="10.28515625" style="12" customWidth="1"/>
    <col min="5651" max="5660" width="10.28515625" style="12" bestFit="1" customWidth="1"/>
    <col min="5661" max="5853" width="10" style="12"/>
    <col min="5854" max="5854" width="5.28515625" style="12" customWidth="1"/>
    <col min="5855" max="5855" width="49.5703125" style="12" customWidth="1"/>
    <col min="5856" max="5856" width="17.5703125" style="12" customWidth="1"/>
    <col min="5857" max="5857" width="19.28515625" style="12" customWidth="1"/>
    <col min="5858" max="5860" width="12.5703125" style="12" customWidth="1"/>
    <col min="5861" max="5861" width="0" style="12" hidden="1" customWidth="1"/>
    <col min="5862" max="5862" width="11.5703125" style="12" customWidth="1"/>
    <col min="5863" max="5864" width="10.42578125" style="12" customWidth="1"/>
    <col min="5865" max="5866" width="12.5703125" style="12" customWidth="1"/>
    <col min="5867" max="5867" width="11.28515625" style="12" customWidth="1"/>
    <col min="5868" max="5868" width="12.5703125" style="12" customWidth="1"/>
    <col min="5869" max="5878" width="0" style="12" hidden="1" customWidth="1"/>
    <col min="5879" max="5879" width="12.5703125" style="12" customWidth="1"/>
    <col min="5880" max="5881" width="13.140625" style="12" customWidth="1"/>
    <col min="5882" max="5905" width="0" style="12" hidden="1" customWidth="1"/>
    <col min="5906" max="5906" width="10.28515625" style="12" customWidth="1"/>
    <col min="5907" max="5916" width="10.28515625" style="12" bestFit="1" customWidth="1"/>
    <col min="5917" max="6109" width="10" style="12"/>
    <col min="6110" max="6110" width="5.28515625" style="12" customWidth="1"/>
    <col min="6111" max="6111" width="49.5703125" style="12" customWidth="1"/>
    <col min="6112" max="6112" width="17.5703125" style="12" customWidth="1"/>
    <col min="6113" max="6113" width="19.28515625" style="12" customWidth="1"/>
    <col min="6114" max="6116" width="12.5703125" style="12" customWidth="1"/>
    <col min="6117" max="6117" width="0" style="12" hidden="1" customWidth="1"/>
    <col min="6118" max="6118" width="11.5703125" style="12" customWidth="1"/>
    <col min="6119" max="6120" width="10.42578125" style="12" customWidth="1"/>
    <col min="6121" max="6122" width="12.5703125" style="12" customWidth="1"/>
    <col min="6123" max="6123" width="11.28515625" style="12" customWidth="1"/>
    <col min="6124" max="6124" width="12.5703125" style="12" customWidth="1"/>
    <col min="6125" max="6134" width="0" style="12" hidden="1" customWidth="1"/>
    <col min="6135" max="6135" width="12.5703125" style="12" customWidth="1"/>
    <col min="6136" max="6137" width="13.140625" style="12" customWidth="1"/>
    <col min="6138" max="6161" width="0" style="12" hidden="1" customWidth="1"/>
    <col min="6162" max="6162" width="10.28515625" style="12" customWidth="1"/>
    <col min="6163" max="6172" width="10.28515625" style="12" bestFit="1" customWidth="1"/>
    <col min="6173" max="6365" width="10" style="12"/>
    <col min="6366" max="6366" width="5.28515625" style="12" customWidth="1"/>
    <col min="6367" max="6367" width="49.5703125" style="12" customWidth="1"/>
    <col min="6368" max="6368" width="17.5703125" style="12" customWidth="1"/>
    <col min="6369" max="6369" width="19.28515625" style="12" customWidth="1"/>
    <col min="6370" max="6372" width="12.5703125" style="12" customWidth="1"/>
    <col min="6373" max="6373" width="0" style="12" hidden="1" customWidth="1"/>
    <col min="6374" max="6374" width="11.5703125" style="12" customWidth="1"/>
    <col min="6375" max="6376" width="10.42578125" style="12" customWidth="1"/>
    <col min="6377" max="6378" width="12.5703125" style="12" customWidth="1"/>
    <col min="6379" max="6379" width="11.28515625" style="12" customWidth="1"/>
    <col min="6380" max="6380" width="12.5703125" style="12" customWidth="1"/>
    <col min="6381" max="6390" width="0" style="12" hidden="1" customWidth="1"/>
    <col min="6391" max="6391" width="12.5703125" style="12" customWidth="1"/>
    <col min="6392" max="6393" width="13.140625" style="12" customWidth="1"/>
    <col min="6394" max="6417" width="0" style="12" hidden="1" customWidth="1"/>
    <col min="6418" max="6418" width="10.28515625" style="12" customWidth="1"/>
    <col min="6419" max="6428" width="10.28515625" style="12" bestFit="1" customWidth="1"/>
    <col min="6429" max="6621" width="10" style="12"/>
    <col min="6622" max="6622" width="5.28515625" style="12" customWidth="1"/>
    <col min="6623" max="6623" width="49.5703125" style="12" customWidth="1"/>
    <col min="6624" max="6624" width="17.5703125" style="12" customWidth="1"/>
    <col min="6625" max="6625" width="19.28515625" style="12" customWidth="1"/>
    <col min="6626" max="6628" width="12.5703125" style="12" customWidth="1"/>
    <col min="6629" max="6629" width="0" style="12" hidden="1" customWidth="1"/>
    <col min="6630" max="6630" width="11.5703125" style="12" customWidth="1"/>
    <col min="6631" max="6632" width="10.42578125" style="12" customWidth="1"/>
    <col min="6633" max="6634" width="12.5703125" style="12" customWidth="1"/>
    <col min="6635" max="6635" width="11.28515625" style="12" customWidth="1"/>
    <col min="6636" max="6636" width="12.5703125" style="12" customWidth="1"/>
    <col min="6637" max="6646" width="0" style="12" hidden="1" customWidth="1"/>
    <col min="6647" max="6647" width="12.5703125" style="12" customWidth="1"/>
    <col min="6648" max="6649" width="13.140625" style="12" customWidth="1"/>
    <col min="6650" max="6673" width="0" style="12" hidden="1" customWidth="1"/>
    <col min="6674" max="6674" width="10.28515625" style="12" customWidth="1"/>
    <col min="6675" max="6684" width="10.28515625" style="12" bestFit="1" customWidth="1"/>
    <col min="6685" max="6877" width="10" style="12"/>
    <col min="6878" max="6878" width="5.28515625" style="12" customWidth="1"/>
    <col min="6879" max="6879" width="49.5703125" style="12" customWidth="1"/>
    <col min="6880" max="6880" width="17.5703125" style="12" customWidth="1"/>
    <col min="6881" max="6881" width="19.28515625" style="12" customWidth="1"/>
    <col min="6882" max="6884" width="12.5703125" style="12" customWidth="1"/>
    <col min="6885" max="6885" width="0" style="12" hidden="1" customWidth="1"/>
    <col min="6886" max="6886" width="11.5703125" style="12" customWidth="1"/>
    <col min="6887" max="6888" width="10.42578125" style="12" customWidth="1"/>
    <col min="6889" max="6890" width="12.5703125" style="12" customWidth="1"/>
    <col min="6891" max="6891" width="11.28515625" style="12" customWidth="1"/>
    <col min="6892" max="6892" width="12.5703125" style="12" customWidth="1"/>
    <col min="6893" max="6902" width="0" style="12" hidden="1" customWidth="1"/>
    <col min="6903" max="6903" width="12.5703125" style="12" customWidth="1"/>
    <col min="6904" max="6905" width="13.140625" style="12" customWidth="1"/>
    <col min="6906" max="6929" width="0" style="12" hidden="1" customWidth="1"/>
    <col min="6930" max="6930" width="10.28515625" style="12" customWidth="1"/>
    <col min="6931" max="6940" width="10.28515625" style="12" bestFit="1" customWidth="1"/>
    <col min="6941" max="7133" width="10" style="12"/>
    <col min="7134" max="7134" width="5.28515625" style="12" customWidth="1"/>
    <col min="7135" max="7135" width="49.5703125" style="12" customWidth="1"/>
    <col min="7136" max="7136" width="17.5703125" style="12" customWidth="1"/>
    <col min="7137" max="7137" width="19.28515625" style="12" customWidth="1"/>
    <col min="7138" max="7140" width="12.5703125" style="12" customWidth="1"/>
    <col min="7141" max="7141" width="0" style="12" hidden="1" customWidth="1"/>
    <col min="7142" max="7142" width="11.5703125" style="12" customWidth="1"/>
    <col min="7143" max="7144" width="10.42578125" style="12" customWidth="1"/>
    <col min="7145" max="7146" width="12.5703125" style="12" customWidth="1"/>
    <col min="7147" max="7147" width="11.28515625" style="12" customWidth="1"/>
    <col min="7148" max="7148" width="12.5703125" style="12" customWidth="1"/>
    <col min="7149" max="7158" width="0" style="12" hidden="1" customWidth="1"/>
    <col min="7159" max="7159" width="12.5703125" style="12" customWidth="1"/>
    <col min="7160" max="7161" width="13.140625" style="12" customWidth="1"/>
    <col min="7162" max="7185" width="0" style="12" hidden="1" customWidth="1"/>
    <col min="7186" max="7186" width="10.28515625" style="12" customWidth="1"/>
    <col min="7187" max="7196" width="10.28515625" style="12" bestFit="1" customWidth="1"/>
    <col min="7197" max="7389" width="10" style="12"/>
    <col min="7390" max="7390" width="5.28515625" style="12" customWidth="1"/>
    <col min="7391" max="7391" width="49.5703125" style="12" customWidth="1"/>
    <col min="7392" max="7392" width="17.5703125" style="12" customWidth="1"/>
    <col min="7393" max="7393" width="19.28515625" style="12" customWidth="1"/>
    <col min="7394" max="7396" width="12.5703125" style="12" customWidth="1"/>
    <col min="7397" max="7397" width="0" style="12" hidden="1" customWidth="1"/>
    <col min="7398" max="7398" width="11.5703125" style="12" customWidth="1"/>
    <col min="7399" max="7400" width="10.42578125" style="12" customWidth="1"/>
    <col min="7401" max="7402" width="12.5703125" style="12" customWidth="1"/>
    <col min="7403" max="7403" width="11.28515625" style="12" customWidth="1"/>
    <col min="7404" max="7404" width="12.5703125" style="12" customWidth="1"/>
    <col min="7405" max="7414" width="0" style="12" hidden="1" customWidth="1"/>
    <col min="7415" max="7415" width="12.5703125" style="12" customWidth="1"/>
    <col min="7416" max="7417" width="13.140625" style="12" customWidth="1"/>
    <col min="7418" max="7441" width="0" style="12" hidden="1" customWidth="1"/>
    <col min="7442" max="7442" width="10.28515625" style="12" customWidth="1"/>
    <col min="7443" max="7452" width="10.28515625" style="12" bestFit="1" customWidth="1"/>
    <col min="7453" max="7645" width="10" style="12"/>
    <col min="7646" max="7646" width="5.28515625" style="12" customWidth="1"/>
    <col min="7647" max="7647" width="49.5703125" style="12" customWidth="1"/>
    <col min="7648" max="7648" width="17.5703125" style="12" customWidth="1"/>
    <col min="7649" max="7649" width="19.28515625" style="12" customWidth="1"/>
    <col min="7650" max="7652" width="12.5703125" style="12" customWidth="1"/>
    <col min="7653" max="7653" width="0" style="12" hidden="1" customWidth="1"/>
    <col min="7654" max="7654" width="11.5703125" style="12" customWidth="1"/>
    <col min="7655" max="7656" width="10.42578125" style="12" customWidth="1"/>
    <col min="7657" max="7658" width="12.5703125" style="12" customWidth="1"/>
    <col min="7659" max="7659" width="11.28515625" style="12" customWidth="1"/>
    <col min="7660" max="7660" width="12.5703125" style="12" customWidth="1"/>
    <col min="7661" max="7670" width="0" style="12" hidden="1" customWidth="1"/>
    <col min="7671" max="7671" width="12.5703125" style="12" customWidth="1"/>
    <col min="7672" max="7673" width="13.140625" style="12" customWidth="1"/>
    <col min="7674" max="7697" width="0" style="12" hidden="1" customWidth="1"/>
    <col min="7698" max="7698" width="10.28515625" style="12" customWidth="1"/>
    <col min="7699" max="7708" width="10.28515625" style="12" bestFit="1" customWidth="1"/>
    <col min="7709" max="7901" width="10" style="12"/>
    <col min="7902" max="7902" width="5.28515625" style="12" customWidth="1"/>
    <col min="7903" max="7903" width="49.5703125" style="12" customWidth="1"/>
    <col min="7904" max="7904" width="17.5703125" style="12" customWidth="1"/>
    <col min="7905" max="7905" width="19.28515625" style="12" customWidth="1"/>
    <col min="7906" max="7908" width="12.5703125" style="12" customWidth="1"/>
    <col min="7909" max="7909" width="0" style="12" hidden="1" customWidth="1"/>
    <col min="7910" max="7910" width="11.5703125" style="12" customWidth="1"/>
    <col min="7911" max="7912" width="10.42578125" style="12" customWidth="1"/>
    <col min="7913" max="7914" width="12.5703125" style="12" customWidth="1"/>
    <col min="7915" max="7915" width="11.28515625" style="12" customWidth="1"/>
    <col min="7916" max="7916" width="12.5703125" style="12" customWidth="1"/>
    <col min="7917" max="7926" width="0" style="12" hidden="1" customWidth="1"/>
    <col min="7927" max="7927" width="12.5703125" style="12" customWidth="1"/>
    <col min="7928" max="7929" width="13.140625" style="12" customWidth="1"/>
    <col min="7930" max="7953" width="0" style="12" hidden="1" customWidth="1"/>
    <col min="7954" max="7954" width="10.28515625" style="12" customWidth="1"/>
    <col min="7955" max="7964" width="10.28515625" style="12" bestFit="1" customWidth="1"/>
    <col min="7965" max="8157" width="10" style="12"/>
    <col min="8158" max="8158" width="5.28515625" style="12" customWidth="1"/>
    <col min="8159" max="8159" width="49.5703125" style="12" customWidth="1"/>
    <col min="8160" max="8160" width="17.5703125" style="12" customWidth="1"/>
    <col min="8161" max="8161" width="19.28515625" style="12" customWidth="1"/>
    <col min="8162" max="8164" width="12.5703125" style="12" customWidth="1"/>
    <col min="8165" max="8165" width="0" style="12" hidden="1" customWidth="1"/>
    <col min="8166" max="8166" width="11.5703125" style="12" customWidth="1"/>
    <col min="8167" max="8168" width="10.42578125" style="12" customWidth="1"/>
    <col min="8169" max="8170" width="12.5703125" style="12" customWidth="1"/>
    <col min="8171" max="8171" width="11.28515625" style="12" customWidth="1"/>
    <col min="8172" max="8172" width="12.5703125" style="12" customWidth="1"/>
    <col min="8173" max="8182" width="0" style="12" hidden="1" customWidth="1"/>
    <col min="8183" max="8183" width="12.5703125" style="12" customWidth="1"/>
    <col min="8184" max="8185" width="13.140625" style="12" customWidth="1"/>
    <col min="8186" max="8209" width="0" style="12" hidden="1" customWidth="1"/>
    <col min="8210" max="8210" width="10.28515625" style="12" customWidth="1"/>
    <col min="8211" max="8220" width="10.28515625" style="12" bestFit="1" customWidth="1"/>
    <col min="8221" max="8413" width="10" style="12"/>
    <col min="8414" max="8414" width="5.28515625" style="12" customWidth="1"/>
    <col min="8415" max="8415" width="49.5703125" style="12" customWidth="1"/>
    <col min="8416" max="8416" width="17.5703125" style="12" customWidth="1"/>
    <col min="8417" max="8417" width="19.28515625" style="12" customWidth="1"/>
    <col min="8418" max="8420" width="12.5703125" style="12" customWidth="1"/>
    <col min="8421" max="8421" width="0" style="12" hidden="1" customWidth="1"/>
    <col min="8422" max="8422" width="11.5703125" style="12" customWidth="1"/>
    <col min="8423" max="8424" width="10.42578125" style="12" customWidth="1"/>
    <col min="8425" max="8426" width="12.5703125" style="12" customWidth="1"/>
    <col min="8427" max="8427" width="11.28515625" style="12" customWidth="1"/>
    <col min="8428" max="8428" width="12.5703125" style="12" customWidth="1"/>
    <col min="8429" max="8438" width="0" style="12" hidden="1" customWidth="1"/>
    <col min="8439" max="8439" width="12.5703125" style="12" customWidth="1"/>
    <col min="8440" max="8441" width="13.140625" style="12" customWidth="1"/>
    <col min="8442" max="8465" width="0" style="12" hidden="1" customWidth="1"/>
    <col min="8466" max="8466" width="10.28515625" style="12" customWidth="1"/>
    <col min="8467" max="8476" width="10.28515625" style="12" bestFit="1" customWidth="1"/>
    <col min="8477" max="8669" width="10" style="12"/>
    <col min="8670" max="8670" width="5.28515625" style="12" customWidth="1"/>
    <col min="8671" max="8671" width="49.5703125" style="12" customWidth="1"/>
    <col min="8672" max="8672" width="17.5703125" style="12" customWidth="1"/>
    <col min="8673" max="8673" width="19.28515625" style="12" customWidth="1"/>
    <col min="8674" max="8676" width="12.5703125" style="12" customWidth="1"/>
    <col min="8677" max="8677" width="0" style="12" hidden="1" customWidth="1"/>
    <col min="8678" max="8678" width="11.5703125" style="12" customWidth="1"/>
    <col min="8679" max="8680" width="10.42578125" style="12" customWidth="1"/>
    <col min="8681" max="8682" width="12.5703125" style="12" customWidth="1"/>
    <col min="8683" max="8683" width="11.28515625" style="12" customWidth="1"/>
    <col min="8684" max="8684" width="12.5703125" style="12" customWidth="1"/>
    <col min="8685" max="8694" width="0" style="12" hidden="1" customWidth="1"/>
    <col min="8695" max="8695" width="12.5703125" style="12" customWidth="1"/>
    <col min="8696" max="8697" width="13.140625" style="12" customWidth="1"/>
    <col min="8698" max="8721" width="0" style="12" hidden="1" customWidth="1"/>
    <col min="8722" max="8722" width="10.28515625" style="12" customWidth="1"/>
    <col min="8723" max="8732" width="10.28515625" style="12" bestFit="1" customWidth="1"/>
    <col min="8733" max="8925" width="10" style="12"/>
    <col min="8926" max="8926" width="5.28515625" style="12" customWidth="1"/>
    <col min="8927" max="8927" width="49.5703125" style="12" customWidth="1"/>
    <col min="8928" max="8928" width="17.5703125" style="12" customWidth="1"/>
    <col min="8929" max="8929" width="19.28515625" style="12" customWidth="1"/>
    <col min="8930" max="8932" width="12.5703125" style="12" customWidth="1"/>
    <col min="8933" max="8933" width="0" style="12" hidden="1" customWidth="1"/>
    <col min="8934" max="8934" width="11.5703125" style="12" customWidth="1"/>
    <col min="8935" max="8936" width="10.42578125" style="12" customWidth="1"/>
    <col min="8937" max="8938" width="12.5703125" style="12" customWidth="1"/>
    <col min="8939" max="8939" width="11.28515625" style="12" customWidth="1"/>
    <col min="8940" max="8940" width="12.5703125" style="12" customWidth="1"/>
    <col min="8941" max="8950" width="0" style="12" hidden="1" customWidth="1"/>
    <col min="8951" max="8951" width="12.5703125" style="12" customWidth="1"/>
    <col min="8952" max="8953" width="13.140625" style="12" customWidth="1"/>
    <col min="8954" max="8977" width="0" style="12" hidden="1" customWidth="1"/>
    <col min="8978" max="8978" width="10.28515625" style="12" customWidth="1"/>
    <col min="8979" max="8988" width="10.28515625" style="12" bestFit="1" customWidth="1"/>
    <col min="8989" max="9181" width="10" style="12"/>
    <col min="9182" max="9182" width="5.28515625" style="12" customWidth="1"/>
    <col min="9183" max="9183" width="49.5703125" style="12" customWidth="1"/>
    <col min="9184" max="9184" width="17.5703125" style="12" customWidth="1"/>
    <col min="9185" max="9185" width="19.28515625" style="12" customWidth="1"/>
    <col min="9186" max="9188" width="12.5703125" style="12" customWidth="1"/>
    <col min="9189" max="9189" width="0" style="12" hidden="1" customWidth="1"/>
    <col min="9190" max="9190" width="11.5703125" style="12" customWidth="1"/>
    <col min="9191" max="9192" width="10.42578125" style="12" customWidth="1"/>
    <col min="9193" max="9194" width="12.5703125" style="12" customWidth="1"/>
    <col min="9195" max="9195" width="11.28515625" style="12" customWidth="1"/>
    <col min="9196" max="9196" width="12.5703125" style="12" customWidth="1"/>
    <col min="9197" max="9206" width="0" style="12" hidden="1" customWidth="1"/>
    <col min="9207" max="9207" width="12.5703125" style="12" customWidth="1"/>
    <col min="9208" max="9209" width="13.140625" style="12" customWidth="1"/>
    <col min="9210" max="9233" width="0" style="12" hidden="1" customWidth="1"/>
    <col min="9234" max="9234" width="10.28515625" style="12" customWidth="1"/>
    <col min="9235" max="9244" width="10.28515625" style="12" bestFit="1" customWidth="1"/>
    <col min="9245" max="9437" width="10" style="12"/>
    <col min="9438" max="9438" width="5.28515625" style="12" customWidth="1"/>
    <col min="9439" max="9439" width="49.5703125" style="12" customWidth="1"/>
    <col min="9440" max="9440" width="17.5703125" style="12" customWidth="1"/>
    <col min="9441" max="9441" width="19.28515625" style="12" customWidth="1"/>
    <col min="9442" max="9444" width="12.5703125" style="12" customWidth="1"/>
    <col min="9445" max="9445" width="0" style="12" hidden="1" customWidth="1"/>
    <col min="9446" max="9446" width="11.5703125" style="12" customWidth="1"/>
    <col min="9447" max="9448" width="10.42578125" style="12" customWidth="1"/>
    <col min="9449" max="9450" width="12.5703125" style="12" customWidth="1"/>
    <col min="9451" max="9451" width="11.28515625" style="12" customWidth="1"/>
    <col min="9452" max="9452" width="12.5703125" style="12" customWidth="1"/>
    <col min="9453" max="9462" width="0" style="12" hidden="1" customWidth="1"/>
    <col min="9463" max="9463" width="12.5703125" style="12" customWidth="1"/>
    <col min="9464" max="9465" width="13.140625" style="12" customWidth="1"/>
    <col min="9466" max="9489" width="0" style="12" hidden="1" customWidth="1"/>
    <col min="9490" max="9490" width="10.28515625" style="12" customWidth="1"/>
    <col min="9491" max="9500" width="10.28515625" style="12" bestFit="1" customWidth="1"/>
    <col min="9501" max="9693" width="10" style="12"/>
    <col min="9694" max="9694" width="5.28515625" style="12" customWidth="1"/>
    <col min="9695" max="9695" width="49.5703125" style="12" customWidth="1"/>
    <col min="9696" max="9696" width="17.5703125" style="12" customWidth="1"/>
    <col min="9697" max="9697" width="19.28515625" style="12" customWidth="1"/>
    <col min="9698" max="9700" width="12.5703125" style="12" customWidth="1"/>
    <col min="9701" max="9701" width="0" style="12" hidden="1" customWidth="1"/>
    <col min="9702" max="9702" width="11.5703125" style="12" customWidth="1"/>
    <col min="9703" max="9704" width="10.42578125" style="12" customWidth="1"/>
    <col min="9705" max="9706" width="12.5703125" style="12" customWidth="1"/>
    <col min="9707" max="9707" width="11.28515625" style="12" customWidth="1"/>
    <col min="9708" max="9708" width="12.5703125" style="12" customWidth="1"/>
    <col min="9709" max="9718" width="0" style="12" hidden="1" customWidth="1"/>
    <col min="9719" max="9719" width="12.5703125" style="12" customWidth="1"/>
    <col min="9720" max="9721" width="13.140625" style="12" customWidth="1"/>
    <col min="9722" max="9745" width="0" style="12" hidden="1" customWidth="1"/>
    <col min="9746" max="9746" width="10.28515625" style="12" customWidth="1"/>
    <col min="9747" max="9756" width="10.28515625" style="12" bestFit="1" customWidth="1"/>
    <col min="9757" max="9949" width="10" style="12"/>
    <col min="9950" max="9950" width="5.28515625" style="12" customWidth="1"/>
    <col min="9951" max="9951" width="49.5703125" style="12" customWidth="1"/>
    <col min="9952" max="9952" width="17.5703125" style="12" customWidth="1"/>
    <col min="9953" max="9953" width="19.28515625" style="12" customWidth="1"/>
    <col min="9954" max="9956" width="12.5703125" style="12" customWidth="1"/>
    <col min="9957" max="9957" width="0" style="12" hidden="1" customWidth="1"/>
    <col min="9958" max="9958" width="11.5703125" style="12" customWidth="1"/>
    <col min="9959" max="9960" width="10.42578125" style="12" customWidth="1"/>
    <col min="9961" max="9962" width="12.5703125" style="12" customWidth="1"/>
    <col min="9963" max="9963" width="11.28515625" style="12" customWidth="1"/>
    <col min="9964" max="9964" width="12.5703125" style="12" customWidth="1"/>
    <col min="9965" max="9974" width="0" style="12" hidden="1" customWidth="1"/>
    <col min="9975" max="9975" width="12.5703125" style="12" customWidth="1"/>
    <col min="9976" max="9977" width="13.140625" style="12" customWidth="1"/>
    <col min="9978" max="10001" width="0" style="12" hidden="1" customWidth="1"/>
    <col min="10002" max="10002" width="10.28515625" style="12" customWidth="1"/>
    <col min="10003" max="10012" width="10.28515625" style="12" bestFit="1" customWidth="1"/>
    <col min="10013" max="10205" width="10" style="12"/>
    <col min="10206" max="10206" width="5.28515625" style="12" customWidth="1"/>
    <col min="10207" max="10207" width="49.5703125" style="12" customWidth="1"/>
    <col min="10208" max="10208" width="17.5703125" style="12" customWidth="1"/>
    <col min="10209" max="10209" width="19.28515625" style="12" customWidth="1"/>
    <col min="10210" max="10212" width="12.5703125" style="12" customWidth="1"/>
    <col min="10213" max="10213" width="0" style="12" hidden="1" customWidth="1"/>
    <col min="10214" max="10214" width="11.5703125" style="12" customWidth="1"/>
    <col min="10215" max="10216" width="10.42578125" style="12" customWidth="1"/>
    <col min="10217" max="10218" width="12.5703125" style="12" customWidth="1"/>
    <col min="10219" max="10219" width="11.28515625" style="12" customWidth="1"/>
    <col min="10220" max="10220" width="12.5703125" style="12" customWidth="1"/>
    <col min="10221" max="10230" width="0" style="12" hidden="1" customWidth="1"/>
    <col min="10231" max="10231" width="12.5703125" style="12" customWidth="1"/>
    <col min="10232" max="10233" width="13.140625" style="12" customWidth="1"/>
    <col min="10234" max="10257" width="0" style="12" hidden="1" customWidth="1"/>
    <col min="10258" max="10258" width="10.28515625" style="12" customWidth="1"/>
    <col min="10259" max="10268" width="10.28515625" style="12" bestFit="1" customWidth="1"/>
    <col min="10269" max="10461" width="10" style="12"/>
    <col min="10462" max="10462" width="5.28515625" style="12" customWidth="1"/>
    <col min="10463" max="10463" width="49.5703125" style="12" customWidth="1"/>
    <col min="10464" max="10464" width="17.5703125" style="12" customWidth="1"/>
    <col min="10465" max="10465" width="19.28515625" style="12" customWidth="1"/>
    <col min="10466" max="10468" width="12.5703125" style="12" customWidth="1"/>
    <col min="10469" max="10469" width="0" style="12" hidden="1" customWidth="1"/>
    <col min="10470" max="10470" width="11.5703125" style="12" customWidth="1"/>
    <col min="10471" max="10472" width="10.42578125" style="12" customWidth="1"/>
    <col min="10473" max="10474" width="12.5703125" style="12" customWidth="1"/>
    <col min="10475" max="10475" width="11.28515625" style="12" customWidth="1"/>
    <col min="10476" max="10476" width="12.5703125" style="12" customWidth="1"/>
    <col min="10477" max="10486" width="0" style="12" hidden="1" customWidth="1"/>
    <col min="10487" max="10487" width="12.5703125" style="12" customWidth="1"/>
    <col min="10488" max="10489" width="13.140625" style="12" customWidth="1"/>
    <col min="10490" max="10513" width="0" style="12" hidden="1" customWidth="1"/>
    <col min="10514" max="10514" width="10.28515625" style="12" customWidth="1"/>
    <col min="10515" max="10524" width="10.28515625" style="12" bestFit="1" customWidth="1"/>
    <col min="10525" max="10717" width="10" style="12"/>
    <col min="10718" max="10718" width="5.28515625" style="12" customWidth="1"/>
    <col min="10719" max="10719" width="49.5703125" style="12" customWidth="1"/>
    <col min="10720" max="10720" width="17.5703125" style="12" customWidth="1"/>
    <col min="10721" max="10721" width="19.28515625" style="12" customWidth="1"/>
    <col min="10722" max="10724" width="12.5703125" style="12" customWidth="1"/>
    <col min="10725" max="10725" width="0" style="12" hidden="1" customWidth="1"/>
    <col min="10726" max="10726" width="11.5703125" style="12" customWidth="1"/>
    <col min="10727" max="10728" width="10.42578125" style="12" customWidth="1"/>
    <col min="10729" max="10730" width="12.5703125" style="12" customWidth="1"/>
    <col min="10731" max="10731" width="11.28515625" style="12" customWidth="1"/>
    <col min="10732" max="10732" width="12.5703125" style="12" customWidth="1"/>
    <col min="10733" max="10742" width="0" style="12" hidden="1" customWidth="1"/>
    <col min="10743" max="10743" width="12.5703125" style="12" customWidth="1"/>
    <col min="10744" max="10745" width="13.140625" style="12" customWidth="1"/>
    <col min="10746" max="10769" width="0" style="12" hidden="1" customWidth="1"/>
    <col min="10770" max="10770" width="10.28515625" style="12" customWidth="1"/>
    <col min="10771" max="10780" width="10.28515625" style="12" bestFit="1" customWidth="1"/>
    <col min="10781" max="10973" width="10" style="12"/>
    <col min="10974" max="10974" width="5.28515625" style="12" customWidth="1"/>
    <col min="10975" max="10975" width="49.5703125" style="12" customWidth="1"/>
    <col min="10976" max="10976" width="17.5703125" style="12" customWidth="1"/>
    <col min="10977" max="10977" width="19.28515625" style="12" customWidth="1"/>
    <col min="10978" max="10980" width="12.5703125" style="12" customWidth="1"/>
    <col min="10981" max="10981" width="0" style="12" hidden="1" customWidth="1"/>
    <col min="10982" max="10982" width="11.5703125" style="12" customWidth="1"/>
    <col min="10983" max="10984" width="10.42578125" style="12" customWidth="1"/>
    <col min="10985" max="10986" width="12.5703125" style="12" customWidth="1"/>
    <col min="10987" max="10987" width="11.28515625" style="12" customWidth="1"/>
    <col min="10988" max="10988" width="12.5703125" style="12" customWidth="1"/>
    <col min="10989" max="10998" width="0" style="12" hidden="1" customWidth="1"/>
    <col min="10999" max="10999" width="12.5703125" style="12" customWidth="1"/>
    <col min="11000" max="11001" width="13.140625" style="12" customWidth="1"/>
    <col min="11002" max="11025" width="0" style="12" hidden="1" customWidth="1"/>
    <col min="11026" max="11026" width="10.28515625" style="12" customWidth="1"/>
    <col min="11027" max="11036" width="10.28515625" style="12" bestFit="1" customWidth="1"/>
    <col min="11037" max="11229" width="10" style="12"/>
    <col min="11230" max="11230" width="5.28515625" style="12" customWidth="1"/>
    <col min="11231" max="11231" width="49.5703125" style="12" customWidth="1"/>
    <col min="11232" max="11232" width="17.5703125" style="12" customWidth="1"/>
    <col min="11233" max="11233" width="19.28515625" style="12" customWidth="1"/>
    <col min="11234" max="11236" width="12.5703125" style="12" customWidth="1"/>
    <col min="11237" max="11237" width="0" style="12" hidden="1" customWidth="1"/>
    <col min="11238" max="11238" width="11.5703125" style="12" customWidth="1"/>
    <col min="11239" max="11240" width="10.42578125" style="12" customWidth="1"/>
    <col min="11241" max="11242" width="12.5703125" style="12" customWidth="1"/>
    <col min="11243" max="11243" width="11.28515625" style="12" customWidth="1"/>
    <col min="11244" max="11244" width="12.5703125" style="12" customWidth="1"/>
    <col min="11245" max="11254" width="0" style="12" hidden="1" customWidth="1"/>
    <col min="11255" max="11255" width="12.5703125" style="12" customWidth="1"/>
    <col min="11256" max="11257" width="13.140625" style="12" customWidth="1"/>
    <col min="11258" max="11281" width="0" style="12" hidden="1" customWidth="1"/>
    <col min="11282" max="11282" width="10.28515625" style="12" customWidth="1"/>
    <col min="11283" max="11292" width="10.28515625" style="12" bestFit="1" customWidth="1"/>
    <col min="11293" max="11485" width="10" style="12"/>
    <col min="11486" max="11486" width="5.28515625" style="12" customWidth="1"/>
    <col min="11487" max="11487" width="49.5703125" style="12" customWidth="1"/>
    <col min="11488" max="11488" width="17.5703125" style="12" customWidth="1"/>
    <col min="11489" max="11489" width="19.28515625" style="12" customWidth="1"/>
    <col min="11490" max="11492" width="12.5703125" style="12" customWidth="1"/>
    <col min="11493" max="11493" width="0" style="12" hidden="1" customWidth="1"/>
    <col min="11494" max="11494" width="11.5703125" style="12" customWidth="1"/>
    <col min="11495" max="11496" width="10.42578125" style="12" customWidth="1"/>
    <col min="11497" max="11498" width="12.5703125" style="12" customWidth="1"/>
    <col min="11499" max="11499" width="11.28515625" style="12" customWidth="1"/>
    <col min="11500" max="11500" width="12.5703125" style="12" customWidth="1"/>
    <col min="11501" max="11510" width="0" style="12" hidden="1" customWidth="1"/>
    <col min="11511" max="11511" width="12.5703125" style="12" customWidth="1"/>
    <col min="11512" max="11513" width="13.140625" style="12" customWidth="1"/>
    <col min="11514" max="11537" width="0" style="12" hidden="1" customWidth="1"/>
    <col min="11538" max="11538" width="10.28515625" style="12" customWidth="1"/>
    <col min="11539" max="11548" width="10.28515625" style="12" bestFit="1" customWidth="1"/>
    <col min="11549" max="11741" width="10" style="12"/>
    <col min="11742" max="11742" width="5.28515625" style="12" customWidth="1"/>
    <col min="11743" max="11743" width="49.5703125" style="12" customWidth="1"/>
    <col min="11744" max="11744" width="17.5703125" style="12" customWidth="1"/>
    <col min="11745" max="11745" width="19.28515625" style="12" customWidth="1"/>
    <col min="11746" max="11748" width="12.5703125" style="12" customWidth="1"/>
    <col min="11749" max="11749" width="0" style="12" hidden="1" customWidth="1"/>
    <col min="11750" max="11750" width="11.5703125" style="12" customWidth="1"/>
    <col min="11751" max="11752" width="10.42578125" style="12" customWidth="1"/>
    <col min="11753" max="11754" width="12.5703125" style="12" customWidth="1"/>
    <col min="11755" max="11755" width="11.28515625" style="12" customWidth="1"/>
    <col min="11756" max="11756" width="12.5703125" style="12" customWidth="1"/>
    <col min="11757" max="11766" width="0" style="12" hidden="1" customWidth="1"/>
    <col min="11767" max="11767" width="12.5703125" style="12" customWidth="1"/>
    <col min="11768" max="11769" width="13.140625" style="12" customWidth="1"/>
    <col min="11770" max="11793" width="0" style="12" hidden="1" customWidth="1"/>
    <col min="11794" max="11794" width="10.28515625" style="12" customWidth="1"/>
    <col min="11795" max="11804" width="10.28515625" style="12" bestFit="1" customWidth="1"/>
    <col min="11805" max="11997" width="10" style="12"/>
    <col min="11998" max="11998" width="5.28515625" style="12" customWidth="1"/>
    <col min="11999" max="11999" width="49.5703125" style="12" customWidth="1"/>
    <col min="12000" max="12000" width="17.5703125" style="12" customWidth="1"/>
    <col min="12001" max="12001" width="19.28515625" style="12" customWidth="1"/>
    <col min="12002" max="12004" width="12.5703125" style="12" customWidth="1"/>
    <col min="12005" max="12005" width="0" style="12" hidden="1" customWidth="1"/>
    <col min="12006" max="12006" width="11.5703125" style="12" customWidth="1"/>
    <col min="12007" max="12008" width="10.42578125" style="12" customWidth="1"/>
    <col min="12009" max="12010" width="12.5703125" style="12" customWidth="1"/>
    <col min="12011" max="12011" width="11.28515625" style="12" customWidth="1"/>
    <col min="12012" max="12012" width="12.5703125" style="12" customWidth="1"/>
    <col min="12013" max="12022" width="0" style="12" hidden="1" customWidth="1"/>
    <col min="12023" max="12023" width="12.5703125" style="12" customWidth="1"/>
    <col min="12024" max="12025" width="13.140625" style="12" customWidth="1"/>
    <col min="12026" max="12049" width="0" style="12" hidden="1" customWidth="1"/>
    <col min="12050" max="12050" width="10.28515625" style="12" customWidth="1"/>
    <col min="12051" max="12060" width="10.28515625" style="12" bestFit="1" customWidth="1"/>
    <col min="12061" max="12253" width="10" style="12"/>
    <col min="12254" max="12254" width="5.28515625" style="12" customWidth="1"/>
    <col min="12255" max="12255" width="49.5703125" style="12" customWidth="1"/>
    <col min="12256" max="12256" width="17.5703125" style="12" customWidth="1"/>
    <col min="12257" max="12257" width="19.28515625" style="12" customWidth="1"/>
    <col min="12258" max="12260" width="12.5703125" style="12" customWidth="1"/>
    <col min="12261" max="12261" width="0" style="12" hidden="1" customWidth="1"/>
    <col min="12262" max="12262" width="11.5703125" style="12" customWidth="1"/>
    <col min="12263" max="12264" width="10.42578125" style="12" customWidth="1"/>
    <col min="12265" max="12266" width="12.5703125" style="12" customWidth="1"/>
    <col min="12267" max="12267" width="11.28515625" style="12" customWidth="1"/>
    <col min="12268" max="12268" width="12.5703125" style="12" customWidth="1"/>
    <col min="12269" max="12278" width="0" style="12" hidden="1" customWidth="1"/>
    <col min="12279" max="12279" width="12.5703125" style="12" customWidth="1"/>
    <col min="12280" max="12281" width="13.140625" style="12" customWidth="1"/>
    <col min="12282" max="12305" width="0" style="12" hidden="1" customWidth="1"/>
    <col min="12306" max="12306" width="10.28515625" style="12" customWidth="1"/>
    <col min="12307" max="12316" width="10.28515625" style="12" bestFit="1" customWidth="1"/>
    <col min="12317" max="12509" width="10" style="12"/>
    <col min="12510" max="12510" width="5.28515625" style="12" customWidth="1"/>
    <col min="12511" max="12511" width="49.5703125" style="12" customWidth="1"/>
    <col min="12512" max="12512" width="17.5703125" style="12" customWidth="1"/>
    <col min="12513" max="12513" width="19.28515625" style="12" customWidth="1"/>
    <col min="12514" max="12516" width="12.5703125" style="12" customWidth="1"/>
    <col min="12517" max="12517" width="0" style="12" hidden="1" customWidth="1"/>
    <col min="12518" max="12518" width="11.5703125" style="12" customWidth="1"/>
    <col min="12519" max="12520" width="10.42578125" style="12" customWidth="1"/>
    <col min="12521" max="12522" width="12.5703125" style="12" customWidth="1"/>
    <col min="12523" max="12523" width="11.28515625" style="12" customWidth="1"/>
    <col min="12524" max="12524" width="12.5703125" style="12" customWidth="1"/>
    <col min="12525" max="12534" width="0" style="12" hidden="1" customWidth="1"/>
    <col min="12535" max="12535" width="12.5703125" style="12" customWidth="1"/>
    <col min="12536" max="12537" width="13.140625" style="12" customWidth="1"/>
    <col min="12538" max="12561" width="0" style="12" hidden="1" customWidth="1"/>
    <col min="12562" max="12562" width="10.28515625" style="12" customWidth="1"/>
    <col min="12563" max="12572" width="10.28515625" style="12" bestFit="1" customWidth="1"/>
    <col min="12573" max="12765" width="10" style="12"/>
    <col min="12766" max="12766" width="5.28515625" style="12" customWidth="1"/>
    <col min="12767" max="12767" width="49.5703125" style="12" customWidth="1"/>
    <col min="12768" max="12768" width="17.5703125" style="12" customWidth="1"/>
    <col min="12769" max="12769" width="19.28515625" style="12" customWidth="1"/>
    <col min="12770" max="12772" width="12.5703125" style="12" customWidth="1"/>
    <col min="12773" max="12773" width="0" style="12" hidden="1" customWidth="1"/>
    <col min="12774" max="12774" width="11.5703125" style="12" customWidth="1"/>
    <col min="12775" max="12776" width="10.42578125" style="12" customWidth="1"/>
    <col min="12777" max="12778" width="12.5703125" style="12" customWidth="1"/>
    <col min="12779" max="12779" width="11.28515625" style="12" customWidth="1"/>
    <col min="12780" max="12780" width="12.5703125" style="12" customWidth="1"/>
    <col min="12781" max="12790" width="0" style="12" hidden="1" customWidth="1"/>
    <col min="12791" max="12791" width="12.5703125" style="12" customWidth="1"/>
    <col min="12792" max="12793" width="13.140625" style="12" customWidth="1"/>
    <col min="12794" max="12817" width="0" style="12" hidden="1" customWidth="1"/>
    <col min="12818" max="12818" width="10.28515625" style="12" customWidth="1"/>
    <col min="12819" max="12828" width="10.28515625" style="12" bestFit="1" customWidth="1"/>
    <col min="12829" max="13021" width="10" style="12"/>
    <col min="13022" max="13022" width="5.28515625" style="12" customWidth="1"/>
    <col min="13023" max="13023" width="49.5703125" style="12" customWidth="1"/>
    <col min="13024" max="13024" width="17.5703125" style="12" customWidth="1"/>
    <col min="13025" max="13025" width="19.28515625" style="12" customWidth="1"/>
    <col min="13026" max="13028" width="12.5703125" style="12" customWidth="1"/>
    <col min="13029" max="13029" width="0" style="12" hidden="1" customWidth="1"/>
    <col min="13030" max="13030" width="11.5703125" style="12" customWidth="1"/>
    <col min="13031" max="13032" width="10.42578125" style="12" customWidth="1"/>
    <col min="13033" max="13034" width="12.5703125" style="12" customWidth="1"/>
    <col min="13035" max="13035" width="11.28515625" style="12" customWidth="1"/>
    <col min="13036" max="13036" width="12.5703125" style="12" customWidth="1"/>
    <col min="13037" max="13046" width="0" style="12" hidden="1" customWidth="1"/>
    <col min="13047" max="13047" width="12.5703125" style="12" customWidth="1"/>
    <col min="13048" max="13049" width="13.140625" style="12" customWidth="1"/>
    <col min="13050" max="13073" width="0" style="12" hidden="1" customWidth="1"/>
    <col min="13074" max="13074" width="10.28515625" style="12" customWidth="1"/>
    <col min="13075" max="13084" width="10.28515625" style="12" bestFit="1" customWidth="1"/>
    <col min="13085" max="13277" width="10" style="12"/>
    <col min="13278" max="13278" width="5.28515625" style="12" customWidth="1"/>
    <col min="13279" max="13279" width="49.5703125" style="12" customWidth="1"/>
    <col min="13280" max="13280" width="17.5703125" style="12" customWidth="1"/>
    <col min="13281" max="13281" width="19.28515625" style="12" customWidth="1"/>
    <col min="13282" max="13284" width="12.5703125" style="12" customWidth="1"/>
    <col min="13285" max="13285" width="0" style="12" hidden="1" customWidth="1"/>
    <col min="13286" max="13286" width="11.5703125" style="12" customWidth="1"/>
    <col min="13287" max="13288" width="10.42578125" style="12" customWidth="1"/>
    <col min="13289" max="13290" width="12.5703125" style="12" customWidth="1"/>
    <col min="13291" max="13291" width="11.28515625" style="12" customWidth="1"/>
    <col min="13292" max="13292" width="12.5703125" style="12" customWidth="1"/>
    <col min="13293" max="13302" width="0" style="12" hidden="1" customWidth="1"/>
    <col min="13303" max="13303" width="12.5703125" style="12" customWidth="1"/>
    <col min="13304" max="13305" width="13.140625" style="12" customWidth="1"/>
    <col min="13306" max="13329" width="0" style="12" hidden="1" customWidth="1"/>
    <col min="13330" max="13330" width="10.28515625" style="12" customWidth="1"/>
    <col min="13331" max="13340" width="10.28515625" style="12" bestFit="1" customWidth="1"/>
    <col min="13341" max="13533" width="10" style="12"/>
    <col min="13534" max="13534" width="5.28515625" style="12" customWidth="1"/>
    <col min="13535" max="13535" width="49.5703125" style="12" customWidth="1"/>
    <col min="13536" max="13536" width="17.5703125" style="12" customWidth="1"/>
    <col min="13537" max="13537" width="19.28515625" style="12" customWidth="1"/>
    <col min="13538" max="13540" width="12.5703125" style="12" customWidth="1"/>
    <col min="13541" max="13541" width="0" style="12" hidden="1" customWidth="1"/>
    <col min="13542" max="13542" width="11.5703125" style="12" customWidth="1"/>
    <col min="13543" max="13544" width="10.42578125" style="12" customWidth="1"/>
    <col min="13545" max="13546" width="12.5703125" style="12" customWidth="1"/>
    <col min="13547" max="13547" width="11.28515625" style="12" customWidth="1"/>
    <col min="13548" max="13548" width="12.5703125" style="12" customWidth="1"/>
    <col min="13549" max="13558" width="0" style="12" hidden="1" customWidth="1"/>
    <col min="13559" max="13559" width="12.5703125" style="12" customWidth="1"/>
    <col min="13560" max="13561" width="13.140625" style="12" customWidth="1"/>
    <col min="13562" max="13585" width="0" style="12" hidden="1" customWidth="1"/>
    <col min="13586" max="13586" width="10.28515625" style="12" customWidth="1"/>
    <col min="13587" max="13596" width="10.28515625" style="12" bestFit="1" customWidth="1"/>
    <col min="13597" max="13789" width="10" style="12"/>
    <col min="13790" max="13790" width="5.28515625" style="12" customWidth="1"/>
    <col min="13791" max="13791" width="49.5703125" style="12" customWidth="1"/>
    <col min="13792" max="13792" width="17.5703125" style="12" customWidth="1"/>
    <col min="13793" max="13793" width="19.28515625" style="12" customWidth="1"/>
    <col min="13794" max="13796" width="12.5703125" style="12" customWidth="1"/>
    <col min="13797" max="13797" width="0" style="12" hidden="1" customWidth="1"/>
    <col min="13798" max="13798" width="11.5703125" style="12" customWidth="1"/>
    <col min="13799" max="13800" width="10.42578125" style="12" customWidth="1"/>
    <col min="13801" max="13802" width="12.5703125" style="12" customWidth="1"/>
    <col min="13803" max="13803" width="11.28515625" style="12" customWidth="1"/>
    <col min="13804" max="13804" width="12.5703125" style="12" customWidth="1"/>
    <col min="13805" max="13814" width="0" style="12" hidden="1" customWidth="1"/>
    <col min="13815" max="13815" width="12.5703125" style="12" customWidth="1"/>
    <col min="13816" max="13817" width="13.140625" style="12" customWidth="1"/>
    <col min="13818" max="13841" width="0" style="12" hidden="1" customWidth="1"/>
    <col min="13842" max="13842" width="10.28515625" style="12" customWidth="1"/>
    <col min="13843" max="13852" width="10.28515625" style="12" bestFit="1" customWidth="1"/>
    <col min="13853" max="14045" width="10" style="12"/>
    <col min="14046" max="14046" width="5.28515625" style="12" customWidth="1"/>
    <col min="14047" max="14047" width="49.5703125" style="12" customWidth="1"/>
    <col min="14048" max="14048" width="17.5703125" style="12" customWidth="1"/>
    <col min="14049" max="14049" width="19.28515625" style="12" customWidth="1"/>
    <col min="14050" max="14052" width="12.5703125" style="12" customWidth="1"/>
    <col min="14053" max="14053" width="0" style="12" hidden="1" customWidth="1"/>
    <col min="14054" max="14054" width="11.5703125" style="12" customWidth="1"/>
    <col min="14055" max="14056" width="10.42578125" style="12" customWidth="1"/>
    <col min="14057" max="14058" width="12.5703125" style="12" customWidth="1"/>
    <col min="14059" max="14059" width="11.28515625" style="12" customWidth="1"/>
    <col min="14060" max="14060" width="12.5703125" style="12" customWidth="1"/>
    <col min="14061" max="14070" width="0" style="12" hidden="1" customWidth="1"/>
    <col min="14071" max="14071" width="12.5703125" style="12" customWidth="1"/>
    <col min="14072" max="14073" width="13.140625" style="12" customWidth="1"/>
    <col min="14074" max="14097" width="0" style="12" hidden="1" customWidth="1"/>
    <col min="14098" max="14098" width="10.28515625" style="12" customWidth="1"/>
    <col min="14099" max="14108" width="10.28515625" style="12" bestFit="1" customWidth="1"/>
    <col min="14109" max="14301" width="10" style="12"/>
    <col min="14302" max="14302" width="5.28515625" style="12" customWidth="1"/>
    <col min="14303" max="14303" width="49.5703125" style="12" customWidth="1"/>
    <col min="14304" max="14304" width="17.5703125" style="12" customWidth="1"/>
    <col min="14305" max="14305" width="19.28515625" style="12" customWidth="1"/>
    <col min="14306" max="14308" width="12.5703125" style="12" customWidth="1"/>
    <col min="14309" max="14309" width="0" style="12" hidden="1" customWidth="1"/>
    <col min="14310" max="14310" width="11.5703125" style="12" customWidth="1"/>
    <col min="14311" max="14312" width="10.42578125" style="12" customWidth="1"/>
    <col min="14313" max="14314" width="12.5703125" style="12" customWidth="1"/>
    <col min="14315" max="14315" width="11.28515625" style="12" customWidth="1"/>
    <col min="14316" max="14316" width="12.5703125" style="12" customWidth="1"/>
    <col min="14317" max="14326" width="0" style="12" hidden="1" customWidth="1"/>
    <col min="14327" max="14327" width="12.5703125" style="12" customWidth="1"/>
    <col min="14328" max="14329" width="13.140625" style="12" customWidth="1"/>
    <col min="14330" max="14353" width="0" style="12" hidden="1" customWidth="1"/>
    <col min="14354" max="14354" width="10.28515625" style="12" customWidth="1"/>
    <col min="14355" max="14364" width="10.28515625" style="12" bestFit="1" customWidth="1"/>
    <col min="14365" max="14557" width="10" style="12"/>
    <col min="14558" max="14558" width="5.28515625" style="12" customWidth="1"/>
    <col min="14559" max="14559" width="49.5703125" style="12" customWidth="1"/>
    <col min="14560" max="14560" width="17.5703125" style="12" customWidth="1"/>
    <col min="14561" max="14561" width="19.28515625" style="12" customWidth="1"/>
    <col min="14562" max="14564" width="12.5703125" style="12" customWidth="1"/>
    <col min="14565" max="14565" width="0" style="12" hidden="1" customWidth="1"/>
    <col min="14566" max="14566" width="11.5703125" style="12" customWidth="1"/>
    <col min="14567" max="14568" width="10.42578125" style="12" customWidth="1"/>
    <col min="14569" max="14570" width="12.5703125" style="12" customWidth="1"/>
    <col min="14571" max="14571" width="11.28515625" style="12" customWidth="1"/>
    <col min="14572" max="14572" width="12.5703125" style="12" customWidth="1"/>
    <col min="14573" max="14582" width="0" style="12" hidden="1" customWidth="1"/>
    <col min="14583" max="14583" width="12.5703125" style="12" customWidth="1"/>
    <col min="14584" max="14585" width="13.140625" style="12" customWidth="1"/>
    <col min="14586" max="14609" width="0" style="12" hidden="1" customWidth="1"/>
    <col min="14610" max="14610" width="10.28515625" style="12" customWidth="1"/>
    <col min="14611" max="14620" width="10.28515625" style="12" bestFit="1" customWidth="1"/>
    <col min="14621" max="14813" width="10" style="12"/>
    <col min="14814" max="14814" width="5.28515625" style="12" customWidth="1"/>
    <col min="14815" max="14815" width="49.5703125" style="12" customWidth="1"/>
    <col min="14816" max="14816" width="17.5703125" style="12" customWidth="1"/>
    <col min="14817" max="14817" width="19.28515625" style="12" customWidth="1"/>
    <col min="14818" max="14820" width="12.5703125" style="12" customWidth="1"/>
    <col min="14821" max="14821" width="0" style="12" hidden="1" customWidth="1"/>
    <col min="14822" max="14822" width="11.5703125" style="12" customWidth="1"/>
    <col min="14823" max="14824" width="10.42578125" style="12" customWidth="1"/>
    <col min="14825" max="14826" width="12.5703125" style="12" customWidth="1"/>
    <col min="14827" max="14827" width="11.28515625" style="12" customWidth="1"/>
    <col min="14828" max="14828" width="12.5703125" style="12" customWidth="1"/>
    <col min="14829" max="14838" width="0" style="12" hidden="1" customWidth="1"/>
    <col min="14839" max="14839" width="12.5703125" style="12" customWidth="1"/>
    <col min="14840" max="14841" width="13.140625" style="12" customWidth="1"/>
    <col min="14842" max="14865" width="0" style="12" hidden="1" customWidth="1"/>
    <col min="14866" max="14866" width="10.28515625" style="12" customWidth="1"/>
    <col min="14867" max="14876" width="10.28515625" style="12" bestFit="1" customWidth="1"/>
    <col min="14877" max="15069" width="10" style="12"/>
    <col min="15070" max="15070" width="5.28515625" style="12" customWidth="1"/>
    <col min="15071" max="15071" width="49.5703125" style="12" customWidth="1"/>
    <col min="15072" max="15072" width="17.5703125" style="12" customWidth="1"/>
    <col min="15073" max="15073" width="19.28515625" style="12" customWidth="1"/>
    <col min="15074" max="15076" width="12.5703125" style="12" customWidth="1"/>
    <col min="15077" max="15077" width="0" style="12" hidden="1" customWidth="1"/>
    <col min="15078" max="15078" width="11.5703125" style="12" customWidth="1"/>
    <col min="15079" max="15080" width="10.42578125" style="12" customWidth="1"/>
    <col min="15081" max="15082" width="12.5703125" style="12" customWidth="1"/>
    <col min="15083" max="15083" width="11.28515625" style="12" customWidth="1"/>
    <col min="15084" max="15084" width="12.5703125" style="12" customWidth="1"/>
    <col min="15085" max="15094" width="0" style="12" hidden="1" customWidth="1"/>
    <col min="15095" max="15095" width="12.5703125" style="12" customWidth="1"/>
    <col min="15096" max="15097" width="13.140625" style="12" customWidth="1"/>
    <col min="15098" max="15121" width="0" style="12" hidden="1" customWidth="1"/>
    <col min="15122" max="15122" width="10.28515625" style="12" customWidth="1"/>
    <col min="15123" max="15132" width="10.28515625" style="12" bestFit="1" customWidth="1"/>
    <col min="15133" max="15325" width="10" style="12"/>
    <col min="15326" max="15326" width="5.28515625" style="12" customWidth="1"/>
    <col min="15327" max="15327" width="49.5703125" style="12" customWidth="1"/>
    <col min="15328" max="15328" width="17.5703125" style="12" customWidth="1"/>
    <col min="15329" max="15329" width="19.28515625" style="12" customWidth="1"/>
    <col min="15330" max="15332" width="12.5703125" style="12" customWidth="1"/>
    <col min="15333" max="15333" width="0" style="12" hidden="1" customWidth="1"/>
    <col min="15334" max="15334" width="11.5703125" style="12" customWidth="1"/>
    <col min="15335" max="15336" width="10.42578125" style="12" customWidth="1"/>
    <col min="15337" max="15338" width="12.5703125" style="12" customWidth="1"/>
    <col min="15339" max="15339" width="11.28515625" style="12" customWidth="1"/>
    <col min="15340" max="15340" width="12.5703125" style="12" customWidth="1"/>
    <col min="15341" max="15350" width="0" style="12" hidden="1" customWidth="1"/>
    <col min="15351" max="15351" width="12.5703125" style="12" customWidth="1"/>
    <col min="15352" max="15353" width="13.140625" style="12" customWidth="1"/>
    <col min="15354" max="15377" width="0" style="12" hidden="1" customWidth="1"/>
    <col min="15378" max="15378" width="10.28515625" style="12" customWidth="1"/>
    <col min="15379" max="15388" width="10.28515625" style="12" bestFit="1" customWidth="1"/>
    <col min="15389" max="15581" width="10" style="12"/>
    <col min="15582" max="15582" width="5.28515625" style="12" customWidth="1"/>
    <col min="15583" max="15583" width="49.5703125" style="12" customWidth="1"/>
    <col min="15584" max="15584" width="17.5703125" style="12" customWidth="1"/>
    <col min="15585" max="15585" width="19.28515625" style="12" customWidth="1"/>
    <col min="15586" max="15588" width="12.5703125" style="12" customWidth="1"/>
    <col min="15589" max="15589" width="0" style="12" hidden="1" customWidth="1"/>
    <col min="15590" max="15590" width="11.5703125" style="12" customWidth="1"/>
    <col min="15591" max="15592" width="10.42578125" style="12" customWidth="1"/>
    <col min="15593" max="15594" width="12.5703125" style="12" customWidth="1"/>
    <col min="15595" max="15595" width="11.28515625" style="12" customWidth="1"/>
    <col min="15596" max="15596" width="12.5703125" style="12" customWidth="1"/>
    <col min="15597" max="15606" width="0" style="12" hidden="1" customWidth="1"/>
    <col min="15607" max="15607" width="12.5703125" style="12" customWidth="1"/>
    <col min="15608" max="15609" width="13.140625" style="12" customWidth="1"/>
    <col min="15610" max="15633" width="0" style="12" hidden="1" customWidth="1"/>
    <col min="15634" max="15634" width="10.28515625" style="12" customWidth="1"/>
    <col min="15635" max="15644" width="10.28515625" style="12" bestFit="1" customWidth="1"/>
    <col min="15645" max="15837" width="10" style="12"/>
    <col min="15838" max="15838" width="5.28515625" style="12" customWidth="1"/>
    <col min="15839" max="15839" width="49.5703125" style="12" customWidth="1"/>
    <col min="15840" max="15840" width="17.5703125" style="12" customWidth="1"/>
    <col min="15841" max="15841" width="19.28515625" style="12" customWidth="1"/>
    <col min="15842" max="15844" width="12.5703125" style="12" customWidth="1"/>
    <col min="15845" max="15845" width="0" style="12" hidden="1" customWidth="1"/>
    <col min="15846" max="15846" width="11.5703125" style="12" customWidth="1"/>
    <col min="15847" max="15848" width="10.42578125" style="12" customWidth="1"/>
    <col min="15849" max="15850" width="12.5703125" style="12" customWidth="1"/>
    <col min="15851" max="15851" width="11.28515625" style="12" customWidth="1"/>
    <col min="15852" max="15852" width="12.5703125" style="12" customWidth="1"/>
    <col min="15853" max="15862" width="0" style="12" hidden="1" customWidth="1"/>
    <col min="15863" max="15863" width="12.5703125" style="12" customWidth="1"/>
    <col min="15864" max="15865" width="13.140625" style="12" customWidth="1"/>
    <col min="15866" max="15889" width="0" style="12" hidden="1" customWidth="1"/>
    <col min="15890" max="15890" width="10.28515625" style="12" customWidth="1"/>
    <col min="15891" max="15900" width="10.28515625" style="12" bestFit="1" customWidth="1"/>
    <col min="15901" max="16093" width="10" style="12"/>
    <col min="16094" max="16094" width="5.28515625" style="12" customWidth="1"/>
    <col min="16095" max="16095" width="49.5703125" style="12" customWidth="1"/>
    <col min="16096" max="16096" width="17.5703125" style="12" customWidth="1"/>
    <col min="16097" max="16097" width="19.28515625" style="12" customWidth="1"/>
    <col min="16098" max="16100" width="12.5703125" style="12" customWidth="1"/>
    <col min="16101" max="16101" width="0" style="12" hidden="1" customWidth="1"/>
    <col min="16102" max="16102" width="11.5703125" style="12" customWidth="1"/>
    <col min="16103" max="16104" width="10.42578125" style="12" customWidth="1"/>
    <col min="16105" max="16106" width="12.5703125" style="12" customWidth="1"/>
    <col min="16107" max="16107" width="11.28515625" style="12" customWidth="1"/>
    <col min="16108" max="16108" width="12.5703125" style="12" customWidth="1"/>
    <col min="16109" max="16118" width="0" style="12" hidden="1" customWidth="1"/>
    <col min="16119" max="16119" width="12.5703125" style="12" customWidth="1"/>
    <col min="16120" max="16121" width="13.140625" style="12" customWidth="1"/>
    <col min="16122" max="16145" width="0" style="12" hidden="1" customWidth="1"/>
    <col min="16146" max="16146" width="10.28515625" style="12" customWidth="1"/>
    <col min="16147" max="16156" width="10.28515625" style="12" bestFit="1" customWidth="1"/>
    <col min="16157" max="16384" width="10" style="12"/>
  </cols>
  <sheetData>
    <row r="1" spans="1:20" ht="25.5" customHeight="1" x14ac:dyDescent="0.2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0" ht="25.5" x14ac:dyDescent="0.25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2"/>
    </row>
    <row r="3" spans="1:20" ht="26.25" x14ac:dyDescent="0.25">
      <c r="A3" s="72" t="s">
        <v>45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2"/>
    </row>
    <row r="4" spans="1:20" hidden="1" x14ac:dyDescent="0.25">
      <c r="A4" s="74" t="s">
        <v>98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12"/>
    </row>
    <row r="5" spans="1:20" ht="18.75" customHeight="1" x14ac:dyDescent="0.25">
      <c r="Q5" s="75" t="s">
        <v>48</v>
      </c>
      <c r="R5" s="75"/>
      <c r="S5" s="75"/>
    </row>
    <row r="6" spans="1:20" x14ac:dyDescent="0.25">
      <c r="A6" s="76" t="s">
        <v>49</v>
      </c>
      <c r="B6" s="59" t="s">
        <v>50</v>
      </c>
      <c r="C6" s="59" t="s">
        <v>51</v>
      </c>
      <c r="D6" s="59" t="s">
        <v>52</v>
      </c>
      <c r="E6" s="63" t="s">
        <v>53</v>
      </c>
      <c r="F6" s="64"/>
      <c r="G6" s="64"/>
      <c r="H6" s="65"/>
      <c r="I6" s="59" t="s">
        <v>54</v>
      </c>
      <c r="J6" s="59"/>
      <c r="K6" s="59" t="s">
        <v>55</v>
      </c>
      <c r="L6" s="59"/>
      <c r="M6" s="59"/>
      <c r="N6" s="60" t="s">
        <v>56</v>
      </c>
      <c r="O6" s="63" t="s">
        <v>57</v>
      </c>
      <c r="P6" s="64"/>
      <c r="Q6" s="64"/>
      <c r="R6" s="65"/>
      <c r="S6" s="60" t="s">
        <v>58</v>
      </c>
    </row>
    <row r="7" spans="1:20" x14ac:dyDescent="0.25">
      <c r="A7" s="76"/>
      <c r="B7" s="59"/>
      <c r="C7" s="59"/>
      <c r="D7" s="59"/>
      <c r="E7" s="59" t="s">
        <v>59</v>
      </c>
      <c r="F7" s="63" t="s">
        <v>60</v>
      </c>
      <c r="G7" s="64"/>
      <c r="H7" s="65"/>
      <c r="I7" s="59" t="s">
        <v>61</v>
      </c>
      <c r="J7" s="59" t="s">
        <v>62</v>
      </c>
      <c r="K7" s="66" t="s">
        <v>63</v>
      </c>
      <c r="L7" s="66" t="s">
        <v>64</v>
      </c>
      <c r="M7" s="67" t="s">
        <v>65</v>
      </c>
      <c r="N7" s="61"/>
      <c r="O7" s="60" t="s">
        <v>66</v>
      </c>
      <c r="P7" s="60" t="s">
        <v>41</v>
      </c>
      <c r="Q7" s="59" t="s">
        <v>67</v>
      </c>
      <c r="R7" s="59" t="s">
        <v>68</v>
      </c>
      <c r="S7" s="61"/>
    </row>
    <row r="8" spans="1:20" x14ac:dyDescent="0.25">
      <c r="A8" s="76"/>
      <c r="B8" s="59"/>
      <c r="C8" s="59"/>
      <c r="D8" s="59"/>
      <c r="E8" s="59"/>
      <c r="F8" s="59" t="s">
        <v>69</v>
      </c>
      <c r="G8" s="59" t="s">
        <v>70</v>
      </c>
      <c r="H8" s="77" t="s">
        <v>71</v>
      </c>
      <c r="I8" s="59"/>
      <c r="J8" s="59"/>
      <c r="K8" s="59"/>
      <c r="L8" s="59"/>
      <c r="M8" s="68"/>
      <c r="N8" s="61"/>
      <c r="O8" s="61"/>
      <c r="P8" s="61"/>
      <c r="Q8" s="59"/>
      <c r="R8" s="59"/>
      <c r="S8" s="61"/>
    </row>
    <row r="9" spans="1:20" x14ac:dyDescent="0.25">
      <c r="A9" s="76"/>
      <c r="B9" s="59"/>
      <c r="C9" s="59"/>
      <c r="D9" s="59"/>
      <c r="E9" s="59"/>
      <c r="F9" s="59"/>
      <c r="G9" s="59"/>
      <c r="H9" s="66"/>
      <c r="I9" s="59"/>
      <c r="J9" s="59"/>
      <c r="K9" s="59"/>
      <c r="L9" s="59"/>
      <c r="M9" s="69"/>
      <c r="N9" s="62"/>
      <c r="O9" s="62"/>
      <c r="P9" s="62"/>
      <c r="Q9" s="59"/>
      <c r="R9" s="59"/>
      <c r="S9" s="62"/>
    </row>
    <row r="10" spans="1:20" x14ac:dyDescent="0.25">
      <c r="A10" s="55" t="s">
        <v>72</v>
      </c>
      <c r="B10" s="55" t="s">
        <v>73</v>
      </c>
      <c r="C10" s="55" t="s">
        <v>74</v>
      </c>
      <c r="D10" s="55" t="s">
        <v>75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  <c r="L10" s="16" t="s">
        <v>20</v>
      </c>
      <c r="M10" s="16" t="s">
        <v>21</v>
      </c>
      <c r="N10" s="16" t="s">
        <v>22</v>
      </c>
      <c r="O10" s="16" t="s">
        <v>99</v>
      </c>
      <c r="P10" s="16" t="s">
        <v>100</v>
      </c>
      <c r="Q10" s="16" t="s">
        <v>101</v>
      </c>
      <c r="R10" s="16" t="s">
        <v>102</v>
      </c>
      <c r="S10" s="16" t="s">
        <v>103</v>
      </c>
    </row>
    <row r="11" spans="1:20" s="20" customFormat="1" x14ac:dyDescent="0.25">
      <c r="A11" s="17"/>
      <c r="B11" s="54" t="s">
        <v>76</v>
      </c>
      <c r="C11" s="18"/>
      <c r="D11" s="17"/>
      <c r="E11" s="18">
        <f>E12+E16</f>
        <v>3389967.4</v>
      </c>
      <c r="F11" s="18">
        <f t="shared" ref="F11:N11" si="0">F12+F16</f>
        <v>824155.1</v>
      </c>
      <c r="G11" s="18">
        <f t="shared" si="0"/>
        <v>2242842.2999999998</v>
      </c>
      <c r="H11" s="18">
        <f t="shared" si="0"/>
        <v>322970</v>
      </c>
      <c r="I11" s="18">
        <f t="shared" si="0"/>
        <v>6490589</v>
      </c>
      <c r="J11" s="18"/>
      <c r="K11" s="18">
        <f t="shared" si="0"/>
        <v>1682633.09</v>
      </c>
      <c r="L11" s="18">
        <f t="shared" si="0"/>
        <v>556287.21</v>
      </c>
      <c r="M11" s="18"/>
      <c r="N11" s="18">
        <f t="shared" si="0"/>
        <v>43026</v>
      </c>
      <c r="O11" s="19">
        <f>O12+O16+O22</f>
        <v>665372.30000000005</v>
      </c>
      <c r="P11" s="19">
        <f t="shared" ref="P11:R11" si="1">P12+P16+P22</f>
        <v>7100</v>
      </c>
      <c r="Q11" s="19">
        <f t="shared" si="1"/>
        <v>65532.415003999995</v>
      </c>
      <c r="R11" s="19">
        <f t="shared" si="1"/>
        <v>27624.10197888</v>
      </c>
      <c r="S11" s="19">
        <f>S12+S16+S22</f>
        <v>650000</v>
      </c>
    </row>
    <row r="12" spans="1:20" s="20" customFormat="1" x14ac:dyDescent="0.25">
      <c r="A12" s="17" t="s">
        <v>23</v>
      </c>
      <c r="B12" s="21" t="s">
        <v>77</v>
      </c>
      <c r="C12" s="18"/>
      <c r="D12" s="17"/>
      <c r="E12" s="18">
        <f>SUM(E13:E15)</f>
        <v>971898.4</v>
      </c>
      <c r="F12" s="18">
        <f>SUM(F13:F15)</f>
        <v>99667.1</v>
      </c>
      <c r="G12" s="18">
        <f>SUM(G13:G15)</f>
        <v>872231.3</v>
      </c>
      <c r="H12" s="22">
        <f>SUM(H13:H15)</f>
        <v>0</v>
      </c>
      <c r="I12" s="18">
        <f>SUM(I13:I15)</f>
        <v>6490589</v>
      </c>
      <c r="J12" s="18"/>
      <c r="K12" s="18">
        <f>SUM(K13:K15)</f>
        <v>723205.39000000013</v>
      </c>
      <c r="L12" s="18">
        <f>SUM(L13:L15)</f>
        <v>145103.91000000003</v>
      </c>
      <c r="M12" s="18"/>
      <c r="N12" s="18">
        <f t="shared" ref="N12:R12" si="2">SUM(N13:N15)</f>
        <v>43026</v>
      </c>
      <c r="O12" s="18">
        <f>SUM(O13:O15)</f>
        <v>100789</v>
      </c>
      <c r="P12" s="18">
        <f t="shared" si="2"/>
        <v>7100</v>
      </c>
      <c r="Q12" s="18">
        <f t="shared" si="2"/>
        <v>65532.415003999995</v>
      </c>
      <c r="R12" s="18">
        <f t="shared" si="2"/>
        <v>11725.31197888</v>
      </c>
      <c r="S12" s="18">
        <f>ROUND(S13+S14+S15,-2)</f>
        <v>85400</v>
      </c>
    </row>
    <row r="13" spans="1:20" s="30" customFormat="1" ht="37.5" x14ac:dyDescent="0.25">
      <c r="A13" s="55">
        <v>1</v>
      </c>
      <c r="B13" s="23" t="s">
        <v>78</v>
      </c>
      <c r="C13" s="24" t="s">
        <v>104</v>
      </c>
      <c r="D13" s="55" t="s">
        <v>79</v>
      </c>
      <c r="E13" s="25">
        <f>F13+G13</f>
        <v>200650</v>
      </c>
      <c r="F13" s="25">
        <v>10575</v>
      </c>
      <c r="G13" s="25">
        <f>200650-F13</f>
        <v>190075</v>
      </c>
      <c r="H13" s="25"/>
      <c r="I13" s="26">
        <v>1267500</v>
      </c>
      <c r="J13" s="24" t="s">
        <v>97</v>
      </c>
      <c r="K13" s="25">
        <f>G13*85%</f>
        <v>161563.75</v>
      </c>
      <c r="L13" s="25">
        <f>G13*15%</f>
        <v>28511.25</v>
      </c>
      <c r="M13" s="27" t="s">
        <v>107</v>
      </c>
      <c r="N13" s="25">
        <v>20118</v>
      </c>
      <c r="O13" s="25">
        <v>8393</v>
      </c>
      <c r="P13" s="28">
        <v>4260</v>
      </c>
      <c r="Q13" s="29">
        <v>14219.9643</v>
      </c>
      <c r="R13" s="29">
        <v>2883.6136000000006</v>
      </c>
      <c r="S13" s="25">
        <f>N13+O13+P13-Q13</f>
        <v>18551.0357</v>
      </c>
      <c r="T13" s="12"/>
    </row>
    <row r="14" spans="1:20" s="30" customFormat="1" ht="37.5" x14ac:dyDescent="0.25">
      <c r="A14" s="55">
        <v>2</v>
      </c>
      <c r="B14" s="23" t="s">
        <v>80</v>
      </c>
      <c r="C14" s="24" t="s">
        <v>86</v>
      </c>
      <c r="D14" s="55" t="s">
        <v>81</v>
      </c>
      <c r="E14" s="25">
        <f>F14+G14</f>
        <v>564145.4</v>
      </c>
      <c r="F14" s="25">
        <v>69732.100000000006</v>
      </c>
      <c r="G14" s="25">
        <f>564145.4-F14</f>
        <v>494413.30000000005</v>
      </c>
      <c r="H14" s="25"/>
      <c r="I14" s="26">
        <v>4434200</v>
      </c>
      <c r="J14" s="24" t="s">
        <v>97</v>
      </c>
      <c r="K14" s="25">
        <f>G14*80%</f>
        <v>395530.64000000007</v>
      </c>
      <c r="L14" s="25">
        <f>G14*20%</f>
        <v>98882.660000000018</v>
      </c>
      <c r="M14" s="27" t="s">
        <v>107</v>
      </c>
      <c r="N14" s="25">
        <v>10396</v>
      </c>
      <c r="O14" s="25">
        <v>87908</v>
      </c>
      <c r="P14" s="28">
        <v>0</v>
      </c>
      <c r="Q14" s="28">
        <v>42568.32</v>
      </c>
      <c r="R14" s="28">
        <v>7167.9903999999997</v>
      </c>
      <c r="S14" s="25">
        <f t="shared" ref="S14" si="3">N14+O14+P14-Q14</f>
        <v>55735.68</v>
      </c>
      <c r="T14" s="12"/>
    </row>
    <row r="15" spans="1:20" ht="37.5" x14ac:dyDescent="0.25">
      <c r="A15" s="55">
        <v>3</v>
      </c>
      <c r="B15" s="23" t="s">
        <v>82</v>
      </c>
      <c r="C15" s="24" t="s">
        <v>104</v>
      </c>
      <c r="D15" s="55" t="s">
        <v>83</v>
      </c>
      <c r="E15" s="25">
        <f>F15+G15</f>
        <v>207103</v>
      </c>
      <c r="F15" s="25">
        <v>19360</v>
      </c>
      <c r="G15" s="25">
        <f>207103-F15</f>
        <v>187743</v>
      </c>
      <c r="H15" s="25"/>
      <c r="I15" s="26">
        <v>788889</v>
      </c>
      <c r="J15" s="24" t="s">
        <v>97</v>
      </c>
      <c r="K15" s="25">
        <v>166111</v>
      </c>
      <c r="L15" s="25">
        <v>17710</v>
      </c>
      <c r="M15" s="27" t="s">
        <v>107</v>
      </c>
      <c r="N15" s="25">
        <v>12512</v>
      </c>
      <c r="O15" s="25">
        <v>4488</v>
      </c>
      <c r="P15" s="31">
        <v>2840</v>
      </c>
      <c r="Q15" s="32">
        <v>8744.1307039999992</v>
      </c>
      <c r="R15" s="32">
        <v>1673.7079788800002</v>
      </c>
      <c r="S15" s="25">
        <f>N15+O15+P15-Q15</f>
        <v>11095.869296000001</v>
      </c>
    </row>
    <row r="16" spans="1:20" s="37" customFormat="1" ht="37.5" x14ac:dyDescent="0.25">
      <c r="A16" s="54" t="s">
        <v>25</v>
      </c>
      <c r="B16" s="21" t="s">
        <v>84</v>
      </c>
      <c r="C16" s="33"/>
      <c r="D16" s="54"/>
      <c r="E16" s="34">
        <f>SUM(E17:E21)</f>
        <v>2418069</v>
      </c>
      <c r="F16" s="34">
        <f t="shared" ref="F16:Q16" si="4">SUM(F17:F21)</f>
        <v>724488</v>
      </c>
      <c r="G16" s="34">
        <f t="shared" si="4"/>
        <v>1370611</v>
      </c>
      <c r="H16" s="34">
        <f t="shared" si="4"/>
        <v>322970</v>
      </c>
      <c r="I16" s="35">
        <f t="shared" si="4"/>
        <v>0</v>
      </c>
      <c r="J16" s="34"/>
      <c r="K16" s="34">
        <f t="shared" si="4"/>
        <v>959427.7</v>
      </c>
      <c r="L16" s="34">
        <f t="shared" si="4"/>
        <v>411183.3</v>
      </c>
      <c r="M16" s="27" t="s">
        <v>107</v>
      </c>
      <c r="N16" s="34">
        <f t="shared" si="4"/>
        <v>0</v>
      </c>
      <c r="O16" s="34">
        <f t="shared" si="4"/>
        <v>411183.3</v>
      </c>
      <c r="P16" s="36">
        <f t="shared" si="4"/>
        <v>0</v>
      </c>
      <c r="Q16" s="36">
        <f t="shared" si="4"/>
        <v>0</v>
      </c>
      <c r="R16" s="34">
        <f>SUM(R17:R21)</f>
        <v>15898.79</v>
      </c>
      <c r="S16" s="34">
        <f>ROUND(S17+S18+S19+S20+S21,-2)</f>
        <v>411200</v>
      </c>
    </row>
    <row r="17" spans="1:19" s="43" customFormat="1" ht="165" x14ac:dyDescent="0.25">
      <c r="A17" s="55">
        <v>1</v>
      </c>
      <c r="B17" s="23" t="s">
        <v>85</v>
      </c>
      <c r="C17" s="38" t="s">
        <v>86</v>
      </c>
      <c r="D17" s="39" t="s">
        <v>87</v>
      </c>
      <c r="E17" s="25">
        <f>F17+G17+H17</f>
        <v>344857</v>
      </c>
      <c r="F17" s="25">
        <v>75262</v>
      </c>
      <c r="G17" s="25">
        <v>252178</v>
      </c>
      <c r="H17" s="25">
        <v>17417</v>
      </c>
      <c r="I17" s="40"/>
      <c r="J17" s="24" t="s">
        <v>97</v>
      </c>
      <c r="K17" s="51">
        <f t="shared" ref="K17:K20" si="5">G17*70%</f>
        <v>176524.59999999998</v>
      </c>
      <c r="L17" s="51">
        <f t="shared" ref="L17:L20" si="6">G17*30%</f>
        <v>75653.399999999994</v>
      </c>
      <c r="M17" s="27" t="s">
        <v>107</v>
      </c>
      <c r="N17" s="27"/>
      <c r="O17" s="25">
        <f>L17</f>
        <v>75653.399999999994</v>
      </c>
      <c r="P17" s="41"/>
      <c r="Q17" s="42"/>
      <c r="R17" s="32">
        <v>4840.34</v>
      </c>
      <c r="S17" s="25">
        <f>N17+O17+P17-Q17</f>
        <v>75653.399999999994</v>
      </c>
    </row>
    <row r="18" spans="1:19" s="43" customFormat="1" ht="56.25" x14ac:dyDescent="0.25">
      <c r="A18" s="55">
        <v>2</v>
      </c>
      <c r="B18" s="23" t="s">
        <v>88</v>
      </c>
      <c r="C18" s="24" t="s">
        <v>104</v>
      </c>
      <c r="D18" s="39" t="s">
        <v>89</v>
      </c>
      <c r="E18" s="25">
        <f t="shared" ref="E18:E21" si="7">F18+G18+H18</f>
        <v>300000</v>
      </c>
      <c r="F18" s="25">
        <v>69000</v>
      </c>
      <c r="G18" s="25">
        <f>300000-F18</f>
        <v>231000</v>
      </c>
      <c r="H18" s="25"/>
      <c r="I18" s="40"/>
      <c r="J18" s="24" t="s">
        <v>97</v>
      </c>
      <c r="K18" s="51">
        <f t="shared" si="5"/>
        <v>161700</v>
      </c>
      <c r="L18" s="51">
        <f t="shared" si="6"/>
        <v>69300</v>
      </c>
      <c r="M18" s="27" t="s">
        <v>107</v>
      </c>
      <c r="N18" s="27"/>
      <c r="O18" s="25">
        <f>L18</f>
        <v>69300</v>
      </c>
      <c r="P18" s="41"/>
      <c r="Q18" s="44"/>
      <c r="R18" s="32">
        <v>3465</v>
      </c>
      <c r="S18" s="25">
        <f>N18+O18+P18-Q18</f>
        <v>69300</v>
      </c>
    </row>
    <row r="19" spans="1:19" ht="356.25" x14ac:dyDescent="0.25">
      <c r="A19" s="55">
        <v>3</v>
      </c>
      <c r="B19" s="23" t="s">
        <v>90</v>
      </c>
      <c r="C19" s="45" t="s">
        <v>91</v>
      </c>
      <c r="D19" s="39" t="s">
        <v>92</v>
      </c>
      <c r="E19" s="25">
        <f t="shared" si="7"/>
        <v>956101</v>
      </c>
      <c r="F19" s="25">
        <v>369635</v>
      </c>
      <c r="G19" s="25">
        <v>381203</v>
      </c>
      <c r="H19" s="25">
        <v>205263</v>
      </c>
      <c r="I19" s="46"/>
      <c r="J19" s="24" t="s">
        <v>97</v>
      </c>
      <c r="K19" s="51">
        <f t="shared" si="5"/>
        <v>266842.09999999998</v>
      </c>
      <c r="L19" s="51">
        <f t="shared" si="6"/>
        <v>114360.9</v>
      </c>
      <c r="M19" s="27" t="s">
        <v>107</v>
      </c>
      <c r="N19" s="27"/>
      <c r="O19" s="25">
        <f t="shared" ref="O19:O21" si="8">L19</f>
        <v>114360.9</v>
      </c>
      <c r="P19" s="31"/>
      <c r="Q19" s="28"/>
      <c r="R19" s="32">
        <v>0</v>
      </c>
      <c r="S19" s="25">
        <f>N19+O19+P19-Q19</f>
        <v>114360.9</v>
      </c>
    </row>
    <row r="20" spans="1:19" ht="231" x14ac:dyDescent="0.25">
      <c r="A20" s="55">
        <v>4</v>
      </c>
      <c r="B20" s="23" t="s">
        <v>93</v>
      </c>
      <c r="C20" s="24" t="s">
        <v>104</v>
      </c>
      <c r="D20" s="39" t="s">
        <v>94</v>
      </c>
      <c r="E20" s="25">
        <f>F20+G20+H20</f>
        <v>460000</v>
      </c>
      <c r="F20" s="25">
        <v>138330</v>
      </c>
      <c r="G20" s="25">
        <v>263230</v>
      </c>
      <c r="H20" s="25">
        <v>58440</v>
      </c>
      <c r="I20" s="25"/>
      <c r="J20" s="24" t="s">
        <v>97</v>
      </c>
      <c r="K20" s="51">
        <f t="shared" si="5"/>
        <v>184261</v>
      </c>
      <c r="L20" s="51">
        <f t="shared" si="6"/>
        <v>78969</v>
      </c>
      <c r="M20" s="27" t="s">
        <v>107</v>
      </c>
      <c r="N20" s="27"/>
      <c r="O20" s="25">
        <f t="shared" si="8"/>
        <v>78969</v>
      </c>
      <c r="P20" s="25"/>
      <c r="Q20" s="25"/>
      <c r="R20" s="32">
        <v>3948.45</v>
      </c>
      <c r="S20" s="25">
        <f t="shared" ref="S20" si="9">N20+O20+P20-Q20</f>
        <v>78969</v>
      </c>
    </row>
    <row r="21" spans="1:19" ht="409.5" x14ac:dyDescent="0.25">
      <c r="A21" s="55">
        <v>5</v>
      </c>
      <c r="B21" s="23" t="s">
        <v>95</v>
      </c>
      <c r="C21" s="55" t="s">
        <v>96</v>
      </c>
      <c r="D21" s="47"/>
      <c r="E21" s="25">
        <f t="shared" si="7"/>
        <v>357111</v>
      </c>
      <c r="F21" s="48">
        <v>72261</v>
      </c>
      <c r="G21" s="48">
        <v>243000</v>
      </c>
      <c r="H21" s="48">
        <v>41850</v>
      </c>
      <c r="I21" s="49"/>
      <c r="J21" s="50" t="s">
        <v>97</v>
      </c>
      <c r="K21" s="51">
        <f>G21*70%</f>
        <v>170100</v>
      </c>
      <c r="L21" s="51">
        <f>G21*30%</f>
        <v>72900</v>
      </c>
      <c r="M21" s="27" t="s">
        <v>107</v>
      </c>
      <c r="N21" s="52"/>
      <c r="O21" s="25">
        <f t="shared" si="8"/>
        <v>72900</v>
      </c>
      <c r="P21" s="48"/>
      <c r="Q21" s="53"/>
      <c r="R21" s="32">
        <v>3645</v>
      </c>
      <c r="S21" s="25">
        <f>N21+O21+P21-Q21</f>
        <v>72900</v>
      </c>
    </row>
    <row r="22" spans="1:19" s="37" customFormat="1" ht="225" x14ac:dyDescent="0.25">
      <c r="A22" s="54" t="s">
        <v>29</v>
      </c>
      <c r="B22" s="21" t="s">
        <v>106</v>
      </c>
      <c r="C22" s="33"/>
      <c r="D22" s="54"/>
      <c r="E22" s="34"/>
      <c r="F22" s="34"/>
      <c r="G22" s="34"/>
      <c r="H22" s="34"/>
      <c r="I22" s="35"/>
      <c r="J22" s="34"/>
      <c r="K22" s="34"/>
      <c r="L22" s="34"/>
      <c r="M22" s="27"/>
      <c r="N22" s="34"/>
      <c r="O22" s="34">
        <v>153400</v>
      </c>
      <c r="P22" s="36"/>
      <c r="Q22" s="36"/>
      <c r="R22" s="34"/>
      <c r="S22" s="34">
        <f>N22+O22+P22-Q22</f>
        <v>153400</v>
      </c>
    </row>
    <row r="24" spans="1:19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13" customFormat="1" ht="18.7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s="13" customFormat="1" x14ac:dyDescent="0.25"/>
  </sheetData>
  <mergeCells count="31">
    <mergeCell ref="R7:R9"/>
    <mergeCell ref="F8:F9"/>
    <mergeCell ref="A1:S1"/>
    <mergeCell ref="A2:R2"/>
    <mergeCell ref="A3:R3"/>
    <mergeCell ref="A4:R4"/>
    <mergeCell ref="Q5:S5"/>
    <mergeCell ref="A6:A9"/>
    <mergeCell ref="B6:B9"/>
    <mergeCell ref="C6:C9"/>
    <mergeCell ref="D6:D9"/>
    <mergeCell ref="E6:H6"/>
    <mergeCell ref="I6:J6"/>
    <mergeCell ref="G8:G9"/>
    <mergeCell ref="H8:H9"/>
    <mergeCell ref="A24:S24"/>
    <mergeCell ref="B25:S25"/>
    <mergeCell ref="K6:M6"/>
    <mergeCell ref="N6:N9"/>
    <mergeCell ref="O6:R6"/>
    <mergeCell ref="S6:S9"/>
    <mergeCell ref="E7:E9"/>
    <mergeCell ref="F7:H7"/>
    <mergeCell ref="I7:I9"/>
    <mergeCell ref="J7:J9"/>
    <mergeCell ref="K7:K9"/>
    <mergeCell ref="L7:L9"/>
    <mergeCell ref="M7:M9"/>
    <mergeCell ref="O7:O9"/>
    <mergeCell ref="P7:P9"/>
    <mergeCell ref="Q7:Q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Biểu 01</vt:lpstr>
      <vt:lpstr>Biểu 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Ngoc Anh Dung</dc:creator>
  <cp:lastModifiedBy>Le Ngoc Anh Dung</cp:lastModifiedBy>
  <dcterms:created xsi:type="dcterms:W3CDTF">2021-08-16T09:33:33Z</dcterms:created>
  <dcterms:modified xsi:type="dcterms:W3CDTF">2021-08-20T08:09:28Z</dcterms:modified>
</cp:coreProperties>
</file>