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91" windowWidth="16530" windowHeight="4605" activeTab="0"/>
  </bookViews>
  <sheets>
    <sheet name="HTrang" sheetId="1" r:id="rId1"/>
    <sheet name="CQL" sheetId="2" r:id="rId2"/>
    <sheet name="Tong xa QL" sheetId="3" r:id="rId3"/>
    <sheet name="Giao, thue" sheetId="4" r:id="rId4"/>
    <sheet name="Sheet3" sheetId="5" state="hidden" r:id="rId5"/>
  </sheets>
  <definedNames>
    <definedName name="_xlnm.Print_Titles" localSheetId="1">'CQL'!$4:$5</definedName>
    <definedName name="_xlnm.Print_Titles" localSheetId="3">'Giao, thue'!$3:$4</definedName>
    <definedName name="_xlnm.Print_Titles" localSheetId="0">'HTrang'!$3:$4</definedName>
    <definedName name="_xlnm.Print_Titles" localSheetId="2">'Tong xa QL'!$3:$5</definedName>
  </definedNames>
  <calcPr fullCalcOnLoad="1"/>
</workbook>
</file>

<file path=xl/sharedStrings.xml><?xml version="1.0" encoding="utf-8"?>
<sst xmlns="http://schemas.openxmlformats.org/spreadsheetml/2006/main" count="536" uniqueCount="301">
  <si>
    <t>NGOÀI QUY HOẠCH 3LR</t>
  </si>
  <si>
    <t>PHÒNG HỘ</t>
  </si>
  <si>
    <t>SẢN XUẤT</t>
  </si>
  <si>
    <t>TỔNG</t>
  </si>
  <si>
    <t>RTN</t>
  </si>
  <si>
    <t>RT</t>
  </si>
  <si>
    <t>CCR</t>
  </si>
  <si>
    <t>TRONG QUY HOẠCH 3LR</t>
  </si>
  <si>
    <t>HUYỆN/XÃ</t>
  </si>
  <si>
    <t>Đăk Pne</t>
  </si>
  <si>
    <t>Tân Lập</t>
  </si>
  <si>
    <t>Đăk Ruồng</t>
  </si>
  <si>
    <t>Đăk Tờ Re</t>
  </si>
  <si>
    <t>Đăk Kôi</t>
  </si>
  <si>
    <t>Đăk Tơ Lung</t>
  </si>
  <si>
    <t>TT Đăk Rve</t>
  </si>
  <si>
    <t>HUYỆN ĐĂK HÀ</t>
  </si>
  <si>
    <t>HUYỆN TU MƠ RÔNG</t>
  </si>
  <si>
    <t>Đăk Na</t>
  </si>
  <si>
    <t>Đăk Sao</t>
  </si>
  <si>
    <t>Đăk Rơ Ông</t>
  </si>
  <si>
    <t>Đăk Tờ Kan</t>
  </si>
  <si>
    <t>Đăk Hà</t>
  </si>
  <si>
    <t>Tu Mơ Rông</t>
  </si>
  <si>
    <t>Văn Xuôi</t>
  </si>
  <si>
    <t>Ngọc Yêu</t>
  </si>
  <si>
    <t>Ngọc Lây</t>
  </si>
  <si>
    <t>Tê Xăng</t>
  </si>
  <si>
    <t>Măng Ri</t>
  </si>
  <si>
    <t>Ia Đal</t>
  </si>
  <si>
    <t>Ia Dom</t>
  </si>
  <si>
    <t>Ia Tơi</t>
  </si>
  <si>
    <t>TT Plei Kần</t>
  </si>
  <si>
    <t>Phường Duy Tân</t>
  </si>
  <si>
    <t>Phường Ngô Mây</t>
  </si>
  <si>
    <t>HUYỆN KON RẪY</t>
  </si>
  <si>
    <t>HUYỆN KON PLONG</t>
  </si>
  <si>
    <t>HUYỆN IA H'DRAI</t>
  </si>
  <si>
    <t>HUYỆN ĐĂK TÔ</t>
  </si>
  <si>
    <t xml:space="preserve"> Đắk Long</t>
  </si>
  <si>
    <t xml:space="preserve"> Đắk Nên</t>
  </si>
  <si>
    <t xml:space="preserve"> Đắk Ring</t>
  </si>
  <si>
    <t xml:space="preserve"> Đắk Tăng</t>
  </si>
  <si>
    <t xml:space="preserve"> Hiếu</t>
  </si>
  <si>
    <t xml:space="preserve"> Măng Buk</t>
  </si>
  <si>
    <t xml:space="preserve"> Măng Cành</t>
  </si>
  <si>
    <t xml:space="preserve"> Ngok Tem</t>
  </si>
  <si>
    <t xml:space="preserve"> Pờ Ê</t>
  </si>
  <si>
    <t xml:space="preserve"> Đăk La</t>
  </si>
  <si>
    <t xml:space="preserve"> Đăk HRing</t>
  </si>
  <si>
    <t xml:space="preserve"> Đăk Long</t>
  </si>
  <si>
    <t xml:space="preserve"> Đăk Mar</t>
  </si>
  <si>
    <t xml:space="preserve"> Đăk Ngọk</t>
  </si>
  <si>
    <t xml:space="preserve"> Đăk Pxi</t>
  </si>
  <si>
    <t xml:space="preserve"> Đăk Ui</t>
  </si>
  <si>
    <t xml:space="preserve"> Ngọc Réo</t>
  </si>
  <si>
    <t xml:space="preserve"> Ngọc Wang</t>
  </si>
  <si>
    <t xml:space="preserve"> Đăk Ang</t>
  </si>
  <si>
    <t xml:space="preserve"> Đăk Dục</t>
  </si>
  <si>
    <t xml:space="preserve"> Đăk Nông</t>
  </si>
  <si>
    <t xml:space="preserve"> Đăk Xú</t>
  </si>
  <si>
    <t xml:space="preserve"> Bờ Y</t>
  </si>
  <si>
    <t xml:space="preserve"> Đăk Kan</t>
  </si>
  <si>
    <t xml:space="preserve"> Sa Loong</t>
  </si>
  <si>
    <t>HUYỆN NGỌC HỒI</t>
  </si>
  <si>
    <t>THÀNH PHỐ KON TUM</t>
  </si>
  <si>
    <t>TT.Sa Thầy</t>
  </si>
  <si>
    <t>Rờ Kơi</t>
  </si>
  <si>
    <t>Sa Nhơn</t>
  </si>
  <si>
    <t>Hơ Moong</t>
  </si>
  <si>
    <t>Mô Rai</t>
  </si>
  <si>
    <t>Sa Sơn</t>
  </si>
  <si>
    <t>Sa Nghĩa</t>
  </si>
  <si>
    <t>Sa Bình</t>
  </si>
  <si>
    <t>Ya Xiêr</t>
  </si>
  <si>
    <t>Ya Tăng</t>
  </si>
  <si>
    <t>Ya Ly</t>
  </si>
  <si>
    <t>HUYỆN SA THẦY</t>
  </si>
  <si>
    <t>Đăk Choong</t>
  </si>
  <si>
    <t>Đăk Kroong</t>
  </si>
  <si>
    <t>Đăk Long</t>
  </si>
  <si>
    <t>Đăk Man</t>
  </si>
  <si>
    <t>Đăk Môn</t>
  </si>
  <si>
    <t>Đăk Nhoong</t>
  </si>
  <si>
    <t>Đăk Pét</t>
  </si>
  <si>
    <t>Đăk BLô</t>
  </si>
  <si>
    <t>Mường Hoong</t>
  </si>
  <si>
    <t>Ngọc Linh</t>
  </si>
  <si>
    <t>TT. Đăk Glei</t>
  </si>
  <si>
    <t>Xốp</t>
  </si>
  <si>
    <t>HUYỆN ĐĂK GLEI</t>
  </si>
  <si>
    <t>TỔNG CỘNG</t>
  </si>
  <si>
    <t>Xã Chư Hreng</t>
  </si>
  <si>
    <t>Xã Đắk Blà</t>
  </si>
  <si>
    <t>Xã Đắk Cấm</t>
  </si>
  <si>
    <t>Xã Đắk Rơ Wa</t>
  </si>
  <si>
    <t>Xã Đoàn Kết</t>
  </si>
  <si>
    <t>Xã Hòa Bình</t>
  </si>
  <si>
    <t>Xã Ia Chim</t>
  </si>
  <si>
    <t>Xã Kroong</t>
  </si>
  <si>
    <t>Xã Ngọk Bay</t>
  </si>
  <si>
    <t>Xã Vinh Quang</t>
  </si>
  <si>
    <t>Thị trấn Đăk Tô</t>
  </si>
  <si>
    <t>Diên Bình</t>
  </si>
  <si>
    <t>Pô Kô</t>
  </si>
  <si>
    <t>Tân Cảnh</t>
  </si>
  <si>
    <t>Kon Đào</t>
  </si>
  <si>
    <t>Ngọc Tụ</t>
  </si>
  <si>
    <t>Đăk Rơ Nga</t>
  </si>
  <si>
    <t>Đăk Trăm</t>
  </si>
  <si>
    <t>Văn Lem</t>
  </si>
  <si>
    <t>Tổ chức</t>
  </si>
  <si>
    <t>(Áp dụng định mức điều tra qui hoạch rừng tại QĐ 487/QĐ-BNN-TCCB ngày 26/2/2007 của Bộ NN-PTNT)</t>
  </si>
  <si>
    <t>TT</t>
  </si>
  <si>
    <t>Nội dung công việc</t>
  </si>
  <si>
    <t>Khối lượng</t>
  </si>
  <si>
    <t>ĐVT</t>
  </si>
  <si>
    <t>Định mức (c)</t>
  </si>
  <si>
    <t>Tổng số (c)</t>
  </si>
  <si>
    <t>Hệ số lương</t>
  </si>
  <si>
    <t>Mức lương tối thiểu/công</t>
  </si>
  <si>
    <t>Thành tiền (đồng)</t>
  </si>
  <si>
    <t>HS lương CB</t>
  </si>
  <si>
    <t>Lưu động</t>
  </si>
  <si>
    <t>Khu vực</t>
  </si>
  <si>
    <t>Tổng hệ số</t>
  </si>
  <si>
    <t>I</t>
  </si>
  <si>
    <t>Chi phí chuẩn bị đầu tư</t>
  </si>
  <si>
    <t>Xây dựng đề cương và dự toán kinh phí</t>
  </si>
  <si>
    <t>CT</t>
  </si>
  <si>
    <t>Hội nghị thông qua đề cương, dự toán</t>
  </si>
  <si>
    <t xml:space="preserve">Thẩm định dự toán chi phí công trình </t>
  </si>
  <si>
    <t>%</t>
  </si>
  <si>
    <t>Mức TT</t>
  </si>
  <si>
    <t>II</t>
  </si>
  <si>
    <t>Chi phí đầu tư</t>
  </si>
  <si>
    <t>Chuẩn bị</t>
  </si>
  <si>
    <t>-</t>
  </si>
  <si>
    <t>Thu thập tài liệu, bản đồ liên quan</t>
  </si>
  <si>
    <t>Tỉnh</t>
  </si>
  <si>
    <t>Thiết kế kỹ thuật</t>
  </si>
  <si>
    <t>Chuẩn bị vật tư, kỹ thuật, đời sống</t>
  </si>
  <si>
    <t>Điều tra, khảo sát ngoại nghiệp</t>
  </si>
  <si>
    <t>Khảo sát, đánh giá các loại rừng</t>
  </si>
  <si>
    <t>ha</t>
  </si>
  <si>
    <t>Làm việc với chính quyền địa phương</t>
  </si>
  <si>
    <t>Điều tra tình hình dân sinh KTXH</t>
  </si>
  <si>
    <t>Tổ chức hội nghị lần I</t>
  </si>
  <si>
    <t>Công phục vụ: 1/15 (ngoại nghiệp)</t>
  </si>
  <si>
    <t>Công</t>
  </si>
  <si>
    <t>Tổng hợp xây dựng đề án</t>
  </si>
  <si>
    <t>Phân tích tổng hợp số liệu</t>
  </si>
  <si>
    <t xml:space="preserve">Viết báo cáo </t>
  </si>
  <si>
    <t>Tổ chức hội nghị thông qua (lần II)</t>
  </si>
  <si>
    <t>Chỉnh sửa, trình phê duyệt</t>
  </si>
  <si>
    <t>In ấn, giao nộp thành quả</t>
  </si>
  <si>
    <t>Công quản lý 12%(II)</t>
  </si>
  <si>
    <t>Tổng cộng:</t>
  </si>
  <si>
    <t>huyện</t>
  </si>
  <si>
    <t xml:space="preserve"> Ngọk Tem</t>
  </si>
  <si>
    <t>Trong quy hoạch</t>
  </si>
  <si>
    <t>Ngoài quy hoạch</t>
  </si>
  <si>
    <t>Phòng hộ</t>
  </si>
  <si>
    <t>Sản xuất</t>
  </si>
  <si>
    <t>Hộ gia đình, cộng đồng</t>
  </si>
  <si>
    <t>Ghi chú</t>
  </si>
  <si>
    <t>Đối tượng giao</t>
  </si>
  <si>
    <t>Biểu 04. TỔNG HỢP DIỆN TÍCH ĐẤT CÓ RỪNG TỰ NHIÊN ĐƯA VÀO PHƯƠNG ÁN</t>
  </si>
  <si>
    <t>Biểu 03. TỔNG HỢP DIỆN TÍCH RỪNG VÀ ĐẤT LÂM NGHIỆP DO ỦY BAN NHÂN DÂN XÃ, THỊ TRẤN QUẢN LÝ</t>
  </si>
  <si>
    <t>BIỂU 05: DỰ TOÁN CHI PHÍ XÂY DỰNG PHƯƠNG ÁN GIAO RỪNG, CHO THUÊ RỪNG</t>
  </si>
  <si>
    <t>Đơn vị tính: ha</t>
  </si>
  <si>
    <t>Phân loại rừng</t>
  </si>
  <si>
    <t>Mã</t>
  </si>
  <si>
    <t>Diện tích đầu kỳ</t>
  </si>
  <si>
    <t>Diện tích thay đổi</t>
  </si>
  <si>
    <t>Diện tích cuối kỳ</t>
  </si>
  <si>
    <t>Đặc dụng</t>
  </si>
  <si>
    <t>Cộng</t>
  </si>
  <si>
    <t>Vườn quốc gia</t>
  </si>
  <si>
    <t>Khu bảo tồn thiên nhiên</t>
  </si>
  <si>
    <t>Khu rừng nghiên cứu</t>
  </si>
  <si>
    <t>Khu bảo vệ cảnh quan</t>
  </si>
  <si>
    <t>Đầu nguồn</t>
  </si>
  <si>
    <t>Chắn gió, cát</t>
  </si>
  <si>
    <t>Chắn sóng</t>
  </si>
  <si>
    <t>Bảo vệ môi trường</t>
  </si>
  <si>
    <t>(1)</t>
  </si>
  <si>
    <t>(2)</t>
  </si>
  <si>
    <t>(3)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</si>
  <si>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</si>
  <si>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</si>
  <si>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</si>
  <si>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</si>
  <si>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</si>
  <si>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</si>
  <si>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</si>
  <si>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</si>
  <si>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</si>
  <si>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</si>
  <si>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</si>
  <si>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</si>
  <si>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DIỆN TÍCH ĐẤT CÓ RỪNG (bao gồm diện tích rừng trồng chưa thành rừng)</t>
  </si>
  <si>
    <t>I. RỪNG PHÂN THEO NGUỒN GỐC</t>
  </si>
  <si>
    <t>1- Rừng tự nhiên</t>
  </si>
  <si>
    <t>- Rừng nguyên sinh</t>
  </si>
  <si>
    <t>1111</t>
  </si>
  <si>
    <t>- Rừng thứ sinh</t>
  </si>
  <si>
    <t>1112</t>
  </si>
  <si>
    <t>2.Rừng trồng</t>
  </si>
  <si>
    <t>1120</t>
  </si>
  <si>
    <t xml:space="preserve"> - Trồng mới trên đất chư có rừng</t>
  </si>
  <si>
    <t>1121</t>
  </si>
  <si>
    <t xml:space="preserve"> - Trồng lại trên đất đã từng có rừng</t>
  </si>
  <si>
    <t>1122</t>
  </si>
  <si>
    <t xml:space="preserve"> - Tái sinh chồi từ rừng trồng đã khai thác</t>
  </si>
  <si>
    <t>1123</t>
  </si>
  <si>
    <t>Trong đó:</t>
  </si>
  <si>
    <t>1124</t>
  </si>
  <si>
    <t xml:space="preserve"> - Cây cao su</t>
  </si>
  <si>
    <t>1125</t>
  </si>
  <si>
    <t xml:space="preserve">  - Cây đặc sản</t>
  </si>
  <si>
    <t>1126</t>
  </si>
  <si>
    <t>II. RỪNG PHÂN THEO ĐIỀU KIỆN LẬP ĐỊA</t>
  </si>
  <si>
    <t>1200</t>
  </si>
  <si>
    <t>1. Rừng trên núi đất</t>
  </si>
  <si>
    <t>1210</t>
  </si>
  <si>
    <t>2. Rừng trên núi đá</t>
  </si>
  <si>
    <t>1220</t>
  </si>
  <si>
    <t>3. Rừng trên đất ngập nước</t>
  </si>
  <si>
    <t>1230</t>
  </si>
  <si>
    <t xml:space="preserve">          - Rừng ngập mặn</t>
  </si>
  <si>
    <t>1231</t>
  </si>
  <si>
    <t xml:space="preserve">          - Rừng trên đất phèn</t>
  </si>
  <si>
    <t>1232</t>
  </si>
  <si>
    <t xml:space="preserve">          - Rừng ngập nước ngọt</t>
  </si>
  <si>
    <t>1233</t>
  </si>
  <si>
    <t>4. Rừng trên cát</t>
  </si>
  <si>
    <t>1240</t>
  </si>
  <si>
    <t>III. RỪNG TN PHÂN THEO LOÀI CÂY</t>
  </si>
  <si>
    <t>1300</t>
  </si>
  <si>
    <t>1. Rừng gỗ tự nhiên</t>
  </si>
  <si>
    <t>1310</t>
  </si>
  <si>
    <t>- Rừng gỗ lá rộng TX hoặc nửa rụng lá</t>
  </si>
  <si>
    <t>1311</t>
  </si>
  <si>
    <t>- Rừng gỗ lá rộng rụng lá</t>
  </si>
  <si>
    <t>1312</t>
  </si>
  <si>
    <t>- Rừng gỗ lá kim</t>
  </si>
  <si>
    <t>1313</t>
  </si>
  <si>
    <t>- Rừng gỗ hỗn giao lá rộng và lá kim</t>
  </si>
  <si>
    <t>1314</t>
  </si>
  <si>
    <t>2. Rừng tre nứa</t>
  </si>
  <si>
    <t>1320</t>
  </si>
  <si>
    <t>- Nứa</t>
  </si>
  <si>
    <t>1321</t>
  </si>
  <si>
    <t>- Vầu</t>
  </si>
  <si>
    <t>1322</t>
  </si>
  <si>
    <t>- Tre/luồng</t>
  </si>
  <si>
    <t>1323</t>
  </si>
  <si>
    <t>- Lồ ô</t>
  </si>
  <si>
    <t>1324</t>
  </si>
  <si>
    <t>- Các loài khác</t>
  </si>
  <si>
    <t>1325</t>
  </si>
  <si>
    <t>3. Rừng hỗn giao gỗ và tre nứa</t>
  </si>
  <si>
    <t>1330</t>
  </si>
  <si>
    <t>- Gỗ là chính</t>
  </si>
  <si>
    <t>1331</t>
  </si>
  <si>
    <t>- Tre nứa là chính</t>
  </si>
  <si>
    <t>1332</t>
  </si>
  <si>
    <t>4. Rừng cau dừa</t>
  </si>
  <si>
    <t>1340</t>
  </si>
  <si>
    <t>IV. ĐẤT CHƯA CÓ RỪNG QH CHO LN</t>
  </si>
  <si>
    <t>2000</t>
  </si>
  <si>
    <t>1. Đất đã trồng rừng cưa đạt tiêu chí thành rừng</t>
  </si>
  <si>
    <t>2010</t>
  </si>
  <si>
    <t>2. Đất có cây gỗ tái sinh chưa đạt tiêu chí thành rừng</t>
  </si>
  <si>
    <t>2020</t>
  </si>
  <si>
    <t>3. Đất có cây bụi, thảm cỏ</t>
  </si>
  <si>
    <t>2030</t>
  </si>
  <si>
    <t xml:space="preserve">4. Núi đá </t>
  </si>
  <si>
    <t>2040</t>
  </si>
  <si>
    <t>5. Đất có cây nông nghiệp, nuôi trồng thủy sản</t>
  </si>
  <si>
    <t>2050</t>
  </si>
  <si>
    <t>6. Đất khác</t>
  </si>
  <si>
    <t>2060</t>
  </si>
  <si>
    <t>BiỂU 01: DIỆN TÍCH RỪNG VÀ ĐẤT QUY HOẠCH PHÁT TRIỂN RỪNG THEO MỤC ĐÍCH SỬ DỤNG</t>
  </si>
  <si>
    <t>Tổng</t>
  </si>
  <si>
    <t>BQL Rừng ĐD</t>
  </si>
  <si>
    <t>BQL rừng PH</t>
  </si>
  <si>
    <t>Tổ chức kinh tế</t>
  </si>
  <si>
    <t>Tổ chức KH&amp;CN, DT, DN về LN</t>
  </si>
  <si>
    <t>Doanh nghiệp có vốn n. ngoài</t>
  </si>
  <si>
    <t>Đơn vị vũ trang</t>
  </si>
  <si>
    <t>Hộ gia đình, cá nhân</t>
  </si>
  <si>
    <t>Cộng đồng</t>
  </si>
  <si>
    <t>Các tổ chức khác</t>
  </si>
  <si>
    <t>UBND</t>
  </si>
  <si>
    <t>(4)</t>
  </si>
  <si>
    <t>1100</t>
  </si>
  <si>
    <t>1110</t>
  </si>
  <si>
    <t>Biểu 02: DIỆN TÍCH RỪNG VÀ ĐẤT LÂM QUY HOẠCH NGHIỆP PHÂN THEO CHỦ RỪNG VÀ TỔ CHỨC ĐƯỢC GIAO QUẢN LÝ RỪNG</t>
  </si>
  <si>
    <t>1. Đất đã trồng rừng chưa đạt tiêu chí thành rừng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</si>
</sst>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-* #,##0.0\ _₫_-;\-* #,##0.0\ _₫_-;_-* &quot;-&quot;??\ _₫_-;_-@_-"/>
    <numFmt numFmtId="178" formatCode="_-* #,##0.00\ _₫_-;\-* #,##0.00\ _₫_-;_-* &quot;-&quot;\ _₫_-;_-@_-"/>
    <numFmt numFmtId="179" formatCode="_-* #,##0\ _₫_-;\-* #,##0\ _₫_-;_-* &quot;-&quot;??\ _₫_-;_-@_-"/>
    <numFmt numFmtId="180" formatCode="0.000"/>
  </numFmts>
  <fonts count="69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b/>
      <sz val="12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.VnTime"/>
      <family val="2"/>
    </font>
    <font>
      <sz val="11"/>
      <name val=".VnTimes"/>
      <family val="0"/>
    </font>
    <font>
      <sz val="9"/>
      <name val="Times New Roman"/>
      <family val="1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1"/>
      <color indexed="18"/>
      <name val="Times New Roman"/>
      <family val="1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8" borderId="2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3" fontId="40" fillId="0" borderId="10" xfId="41" applyFont="1" applyFill="1" applyBorder="1" applyAlignment="1">
      <alignment horizontal="left" vertical="center"/>
    </xf>
    <xf numFmtId="43" fontId="40" fillId="0" borderId="0" xfId="41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vertical="center"/>
    </xf>
    <xf numFmtId="4" fontId="40" fillId="0" borderId="10" xfId="41" applyNumberFormat="1" applyFont="1" applyFill="1" applyBorder="1" applyAlignment="1">
      <alignment vertical="center"/>
    </xf>
    <xf numFmtId="4" fontId="2" fillId="0" borderId="10" xfId="42" applyNumberFormat="1" applyFont="1" applyFill="1" applyBorder="1" applyAlignment="1">
      <alignment vertical="center"/>
    </xf>
    <xf numFmtId="4" fontId="3" fillId="0" borderId="10" xfId="42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 quotePrefix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 quotePrefix="1">
      <alignment horizontal="left" vertical="center" wrapText="1"/>
    </xf>
    <xf numFmtId="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179" fontId="5" fillId="0" borderId="10" xfId="41" applyNumberFormat="1" applyFont="1" applyBorder="1" applyAlignment="1">
      <alignment horizontal="center" vertical="center" wrapText="1"/>
    </xf>
    <xf numFmtId="4" fontId="2" fillId="0" borderId="10" xfId="41" applyNumberFormat="1" applyFont="1" applyFill="1" applyBorder="1" applyAlignment="1">
      <alignment vertical="center"/>
    </xf>
    <xf numFmtId="43" fontId="2" fillId="0" borderId="10" xfId="41" applyFont="1" applyFill="1" applyBorder="1" applyAlignment="1">
      <alignment horizontal="left" vertical="center"/>
    </xf>
    <xf numFmtId="43" fontId="2" fillId="0" borderId="0" xfId="41" applyFont="1" applyFill="1" applyAlignment="1">
      <alignment vertical="center"/>
    </xf>
    <xf numFmtId="4" fontId="3" fillId="0" borderId="10" xfId="42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3" fontId="2" fillId="0" borderId="10" xfId="4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/>
    </xf>
    <xf numFmtId="4" fontId="40" fillId="0" borderId="10" xfId="0" applyNumberFormat="1" applyFont="1" applyFill="1" applyBorder="1" applyAlignment="1">
      <alignment vertical="center"/>
    </xf>
    <xf numFmtId="43" fontId="40" fillId="0" borderId="0" xfId="41" applyFont="1" applyFill="1" applyAlignment="1">
      <alignment horizontal="center" vertical="center"/>
    </xf>
    <xf numFmtId="43" fontId="42" fillId="0" borderId="10" xfId="41" applyFont="1" applyFill="1" applyBorder="1" applyAlignment="1">
      <alignment horizontal="center" vertical="center"/>
    </xf>
    <xf numFmtId="43" fontId="42" fillId="0" borderId="10" xfId="41" applyFont="1" applyFill="1" applyBorder="1" applyAlignment="1">
      <alignment vertical="center"/>
    </xf>
    <xf numFmtId="4" fontId="42" fillId="0" borderId="10" xfId="41" applyNumberFormat="1" applyFont="1" applyFill="1" applyBorder="1" applyAlignment="1">
      <alignment vertical="center"/>
    </xf>
    <xf numFmtId="4" fontId="42" fillId="0" borderId="10" xfId="41" applyNumberFormat="1" applyFont="1" applyFill="1" applyBorder="1" applyAlignment="1">
      <alignment vertical="center"/>
    </xf>
    <xf numFmtId="43" fontId="42" fillId="0" borderId="10" xfId="41" applyFont="1" applyFill="1" applyBorder="1" applyAlignment="1">
      <alignment horizontal="left" vertical="center"/>
    </xf>
    <xf numFmtId="4" fontId="40" fillId="0" borderId="10" xfId="41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3" fontId="40" fillId="0" borderId="10" xfId="4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>
      <alignment vertical="center"/>
    </xf>
    <xf numFmtId="0" fontId="42" fillId="0" borderId="12" xfId="0" applyFont="1" applyFill="1" applyBorder="1" applyAlignment="1">
      <alignment horizontal="left" vertical="center"/>
    </xf>
    <xf numFmtId="4" fontId="42" fillId="0" borderId="10" xfId="0" applyNumberFormat="1" applyFont="1" applyFill="1" applyBorder="1" applyAlignment="1">
      <alignment vertical="center"/>
    </xf>
    <xf numFmtId="4" fontId="42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4" fontId="40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0" xfId="42" applyNumberFormat="1" applyFont="1" applyFill="1" applyBorder="1" applyAlignment="1">
      <alignment vertical="center"/>
    </xf>
    <xf numFmtId="4" fontId="2" fillId="0" borderId="10" xfId="42" applyNumberFormat="1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4" fontId="11" fillId="0" borderId="10" xfId="0" applyNumberFormat="1" applyFont="1" applyFill="1" applyBorder="1" applyAlignment="1">
      <alignment vertical="center"/>
    </xf>
    <xf numFmtId="43" fontId="42" fillId="0" borderId="0" xfId="41" applyFont="1" applyFill="1" applyAlignment="1">
      <alignment vertical="center"/>
    </xf>
    <xf numFmtId="43" fontId="42" fillId="0" borderId="0" xfId="41" applyFont="1" applyFill="1" applyAlignment="1">
      <alignment vertical="center"/>
    </xf>
    <xf numFmtId="43" fontId="2" fillId="0" borderId="0" xfId="41" applyFont="1" applyFill="1" applyAlignment="1">
      <alignment vertical="center" wrapText="1"/>
    </xf>
    <xf numFmtId="43" fontId="2" fillId="0" borderId="0" xfId="41" applyFont="1" applyFill="1" applyAlignment="1">
      <alignment horizontal="center" vertical="center" wrapText="1"/>
    </xf>
    <xf numFmtId="43" fontId="3" fillId="0" borderId="10" xfId="41" applyFont="1" applyFill="1" applyBorder="1" applyAlignment="1">
      <alignment vertical="center" wrapText="1"/>
    </xf>
    <xf numFmtId="43" fontId="3" fillId="0" borderId="13" xfId="41" applyFont="1" applyFill="1" applyBorder="1" applyAlignment="1">
      <alignment horizontal="center" vertical="center" wrapText="1"/>
    </xf>
    <xf numFmtId="43" fontId="3" fillId="0" borderId="10" xfId="41" applyFont="1" applyFill="1" applyBorder="1" applyAlignment="1">
      <alignment vertical="center"/>
    </xf>
    <xf numFmtId="4" fontId="3" fillId="0" borderId="10" xfId="41" applyNumberFormat="1" applyFont="1" applyFill="1" applyBorder="1" applyAlignment="1">
      <alignment vertical="center"/>
    </xf>
    <xf numFmtId="43" fontId="3" fillId="0" borderId="10" xfId="4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3" fontId="3" fillId="0" borderId="10" xfId="46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3" fontId="3" fillId="0" borderId="0" xfId="41" applyFont="1" applyFill="1" applyAlignment="1">
      <alignment vertical="center"/>
    </xf>
    <xf numFmtId="4" fontId="66" fillId="0" borderId="10" xfId="62" applyNumberFormat="1" applyFont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right" wrapText="1"/>
    </xf>
    <xf numFmtId="0" fontId="1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49" fontId="17" fillId="0" borderId="14" xfId="0" applyNumberFormat="1" applyFont="1" applyFill="1" applyBorder="1" applyAlignment="1">
      <alignment horizontal="center" vertical="top"/>
    </xf>
    <xf numFmtId="49" fontId="17" fillId="0" borderId="14" xfId="0" applyNumberFormat="1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4" fontId="67" fillId="0" borderId="10" xfId="62" applyNumberFormat="1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right" vertical="center" wrapText="1"/>
    </xf>
    <xf numFmtId="0" fontId="18" fillId="0" borderId="14" xfId="0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68" fillId="0" borderId="0" xfId="0" applyNumberFormat="1" applyFont="1" applyAlignment="1">
      <alignment/>
    </xf>
    <xf numFmtId="4" fontId="2" fillId="0" borderId="10" xfId="41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42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top"/>
    </xf>
    <xf numFmtId="0" fontId="15" fillId="0" borderId="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3" fontId="47" fillId="0" borderId="0" xfId="41" applyFont="1" applyFill="1" applyAlignment="1">
      <alignment horizontal="center" vertical="center"/>
    </xf>
    <xf numFmtId="43" fontId="42" fillId="0" borderId="10" xfId="41" applyFont="1" applyFill="1" applyBorder="1" applyAlignment="1">
      <alignment horizontal="center" vertical="center"/>
    </xf>
    <xf numFmtId="43" fontId="3" fillId="0" borderId="10" xfId="41" applyFont="1" applyFill="1" applyBorder="1" applyAlignment="1">
      <alignment horizontal="center" vertical="center" wrapText="1"/>
    </xf>
    <xf numFmtId="43" fontId="3" fillId="0" borderId="12" xfId="41" applyFont="1" applyFill="1" applyBorder="1" applyAlignment="1">
      <alignment horizontal="center" vertical="center" wrapText="1"/>
    </xf>
    <xf numFmtId="43" fontId="3" fillId="0" borderId="19" xfId="41" applyFont="1" applyFill="1" applyBorder="1" applyAlignment="1">
      <alignment horizontal="center" vertical="center" wrapText="1"/>
    </xf>
    <xf numFmtId="43" fontId="3" fillId="0" borderId="0" xfId="4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[0] 2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Check Cell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PageLayoutView="0" workbookViewId="0" topLeftCell="A1">
      <selection activeCell="F57" sqref="F57"/>
    </sheetView>
  </sheetViews>
  <sheetFormatPr defaultColWidth="9.140625" defaultRowHeight="15"/>
  <cols>
    <col min="1" max="1" width="35.00390625" style="0" customWidth="1"/>
    <col min="2" max="2" width="6.421875" style="0" hidden="1" customWidth="1"/>
    <col min="3" max="3" width="8.57421875" style="0" customWidth="1"/>
    <col min="4" max="4" width="7.00390625" style="0" customWidth="1"/>
    <col min="5" max="5" width="8.57421875" style="0" customWidth="1"/>
    <col min="6" max="6" width="8.140625" style="0" customWidth="1"/>
    <col min="7" max="7" width="8.421875" style="0" customWidth="1"/>
    <col min="8" max="8" width="9.00390625" style="0" customWidth="1"/>
    <col min="9" max="9" width="6.421875" style="0" customWidth="1"/>
    <col min="10" max="10" width="6.140625" style="0" customWidth="1"/>
    <col min="11" max="11" width="8.57421875" style="0" customWidth="1"/>
    <col min="12" max="12" width="9.421875" style="0" customWidth="1"/>
    <col min="13" max="13" width="4.8515625" style="0" customWidth="1"/>
    <col min="14" max="14" width="5.00390625" style="0" customWidth="1"/>
    <col min="15" max="15" width="6.57421875" style="0" customWidth="1"/>
    <col min="16" max="16" width="9.00390625" style="0" customWidth="1"/>
    <col min="17" max="17" width="8.421875" style="0" customWidth="1"/>
  </cols>
  <sheetData>
    <row r="1" spans="1:17" ht="15">
      <c r="A1" s="115" t="s">
        <v>284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116" t="s">
        <v>170</v>
      </c>
      <c r="N2" s="116"/>
      <c r="O2" s="116"/>
      <c r="P2" s="116"/>
      <c r="Q2" s="116"/>
    </row>
    <row r="3" spans="1:17" s="86" customFormat="1" ht="18.75" customHeight="1">
      <c r="A3" s="113" t="s">
        <v>171</v>
      </c>
      <c r="B3" s="113" t="s">
        <v>172</v>
      </c>
      <c r="C3" s="113" t="s">
        <v>173</v>
      </c>
      <c r="D3" s="113" t="s">
        <v>174</v>
      </c>
      <c r="E3" s="113" t="s">
        <v>175</v>
      </c>
      <c r="F3" s="117" t="s">
        <v>176</v>
      </c>
      <c r="G3" s="117"/>
      <c r="H3" s="117"/>
      <c r="I3" s="117"/>
      <c r="J3" s="117"/>
      <c r="K3" s="117" t="s">
        <v>162</v>
      </c>
      <c r="L3" s="117"/>
      <c r="M3" s="117"/>
      <c r="N3" s="117"/>
      <c r="O3" s="117"/>
      <c r="P3" s="113" t="s">
        <v>163</v>
      </c>
      <c r="Q3" s="113" t="s">
        <v>161</v>
      </c>
    </row>
    <row r="4" spans="1:17" s="86" customFormat="1" ht="51">
      <c r="A4" s="114"/>
      <c r="B4" s="114"/>
      <c r="C4" s="114"/>
      <c r="D4" s="114"/>
      <c r="E4" s="114"/>
      <c r="F4" s="87" t="s">
        <v>177</v>
      </c>
      <c r="G4" s="87" t="s">
        <v>178</v>
      </c>
      <c r="H4" s="87" t="s">
        <v>179</v>
      </c>
      <c r="I4" s="87" t="s">
        <v>180</v>
      </c>
      <c r="J4" s="87" t="s">
        <v>181</v>
      </c>
      <c r="K4" s="87" t="s">
        <v>177</v>
      </c>
      <c r="L4" s="87" t="s">
        <v>182</v>
      </c>
      <c r="M4" s="87" t="s">
        <v>183</v>
      </c>
      <c r="N4" s="87" t="s">
        <v>184</v>
      </c>
      <c r="O4" s="87" t="s">
        <v>185</v>
      </c>
      <c r="P4" s="114"/>
      <c r="Q4" s="114"/>
    </row>
    <row r="5" spans="1:17" s="86" customFormat="1" ht="16.5" customHeight="1">
      <c r="A5" s="88" t="s">
        <v>186</v>
      </c>
      <c r="B5" s="89" t="s">
        <v>187</v>
      </c>
      <c r="C5" s="89"/>
      <c r="D5" s="89"/>
      <c r="E5" s="89" t="s">
        <v>188</v>
      </c>
      <c r="F5" s="89" t="s">
        <v>189</v>
      </c>
      <c r="G5" s="89" t="s">
        <v>190</v>
      </c>
      <c r="H5" s="89" t="s">
        <v>191</v>
      </c>
      <c r="I5" s="89" t="s">
        <v>192</v>
      </c>
      <c r="J5" s="89" t="s">
        <v>193</v>
      </c>
      <c r="K5" s="88" t="s">
        <v>194</v>
      </c>
      <c r="L5" s="89" t="s">
        <v>195</v>
      </c>
      <c r="M5" s="89" t="s">
        <v>196</v>
      </c>
      <c r="N5" s="89" t="s">
        <v>197</v>
      </c>
      <c r="O5" s="89" t="s">
        <v>198</v>
      </c>
      <c r="P5" s="89" t="s">
        <v>199</v>
      </c>
      <c r="Q5" s="89" t="s">
        <v>200</v>
      </c>
    </row>
    <row r="6" spans="1:17" s="93" customFormat="1" ht="23.25" customHeight="1">
      <c r="A6" s="90" t="s">
        <v>201</v>
      </c>
      <c r="B6" s="91">
        <v>1000</v>
      </c>
      <c r="C6" s="92">
        <v>617165.7899999999</v>
      </c>
      <c r="D6" s="92">
        <v>-213.40000000001638</v>
      </c>
      <c r="E6" s="92">
        <v>616952.3900000001</v>
      </c>
      <c r="F6" s="92">
        <v>88459.39000000001</v>
      </c>
      <c r="G6" s="92">
        <v>50876.170000000006</v>
      </c>
      <c r="H6" s="92">
        <v>37583.22</v>
      </c>
      <c r="I6" s="92"/>
      <c r="J6" s="92"/>
      <c r="K6" s="92">
        <v>160405.16</v>
      </c>
      <c r="L6" s="92">
        <v>160405.16</v>
      </c>
      <c r="M6" s="92"/>
      <c r="N6" s="92"/>
      <c r="O6" s="92"/>
      <c r="P6" s="92">
        <v>369658.67000000004</v>
      </c>
      <c r="Q6" s="92">
        <v>11219.310000000001</v>
      </c>
    </row>
    <row r="7" spans="1:17" s="93" customFormat="1" ht="16.5" customHeight="1">
      <c r="A7" s="90" t="s">
        <v>202</v>
      </c>
      <c r="B7" s="91">
        <v>1100</v>
      </c>
      <c r="C7" s="92">
        <v>602533.97</v>
      </c>
      <c r="D7" s="92">
        <v>-199.95000000000385</v>
      </c>
      <c r="E7" s="92">
        <v>602334.0199999999</v>
      </c>
      <c r="F7" s="92">
        <v>88078.1</v>
      </c>
      <c r="G7" s="92">
        <v>50746.79</v>
      </c>
      <c r="H7" s="92">
        <v>37331.31</v>
      </c>
      <c r="I7" s="92"/>
      <c r="J7" s="92"/>
      <c r="K7" s="92">
        <v>156965.29</v>
      </c>
      <c r="L7" s="92">
        <v>156965.29</v>
      </c>
      <c r="M7" s="92"/>
      <c r="N7" s="92"/>
      <c r="O7" s="92"/>
      <c r="P7" s="92">
        <v>346806.25</v>
      </c>
      <c r="Q7" s="92">
        <v>10484.38</v>
      </c>
    </row>
    <row r="8" spans="1:17" s="94" customFormat="1" ht="16.5" customHeight="1">
      <c r="A8" s="90" t="s">
        <v>203</v>
      </c>
      <c r="B8" s="91">
        <v>1110</v>
      </c>
      <c r="C8" s="92">
        <v>545875.07</v>
      </c>
      <c r="D8" s="92">
        <v>-68.55000000000146</v>
      </c>
      <c r="E8" s="92">
        <v>545807.33</v>
      </c>
      <c r="F8" s="92">
        <v>88054.26</v>
      </c>
      <c r="G8" s="92">
        <v>50736.689999999995</v>
      </c>
      <c r="H8" s="92">
        <v>37317.57</v>
      </c>
      <c r="I8" s="92"/>
      <c r="J8" s="92"/>
      <c r="K8" s="92">
        <v>153187.26</v>
      </c>
      <c r="L8" s="92">
        <v>153187.26</v>
      </c>
      <c r="M8" s="92"/>
      <c r="N8" s="92"/>
      <c r="O8" s="92"/>
      <c r="P8" s="92">
        <v>296679.03</v>
      </c>
      <c r="Q8" s="92">
        <v>7886.779999999999</v>
      </c>
    </row>
    <row r="9" spans="1:17" s="93" customFormat="1" ht="16.5" customHeight="1">
      <c r="A9" s="95" t="s">
        <v>204</v>
      </c>
      <c r="B9" s="96" t="s">
        <v>205</v>
      </c>
      <c r="C9" s="84">
        <v>18166.85</v>
      </c>
      <c r="D9" s="84">
        <v>0</v>
      </c>
      <c r="E9" s="84">
        <v>18166.85</v>
      </c>
      <c r="F9" s="84">
        <v>18166.85</v>
      </c>
      <c r="G9" s="84">
        <v>18166.85</v>
      </c>
      <c r="H9" s="84"/>
      <c r="I9" s="84"/>
      <c r="J9" s="84"/>
      <c r="K9" s="84"/>
      <c r="L9" s="84"/>
      <c r="M9" s="84"/>
      <c r="N9" s="84"/>
      <c r="O9" s="84"/>
      <c r="P9" s="84"/>
      <c r="Q9" s="84"/>
    </row>
    <row r="10" spans="1:17" s="93" customFormat="1" ht="16.5" customHeight="1">
      <c r="A10" s="95" t="s">
        <v>206</v>
      </c>
      <c r="B10" s="96" t="s">
        <v>207</v>
      </c>
      <c r="C10" s="84">
        <v>527709.03</v>
      </c>
      <c r="D10" s="84">
        <v>-68.55000000000095</v>
      </c>
      <c r="E10" s="84">
        <v>527640.48</v>
      </c>
      <c r="F10" s="84">
        <v>69887.41</v>
      </c>
      <c r="G10" s="84">
        <v>32569.839999999997</v>
      </c>
      <c r="H10" s="84">
        <v>37317.57</v>
      </c>
      <c r="I10" s="84"/>
      <c r="J10" s="84"/>
      <c r="K10" s="84">
        <v>153187.26</v>
      </c>
      <c r="L10" s="84">
        <v>153187.26</v>
      </c>
      <c r="M10" s="84"/>
      <c r="N10" s="84"/>
      <c r="O10" s="84"/>
      <c r="P10" s="84">
        <v>296679.03</v>
      </c>
      <c r="Q10" s="84">
        <v>7886.779999999999</v>
      </c>
    </row>
    <row r="11" spans="1:17" s="94" customFormat="1" ht="16.5" customHeight="1">
      <c r="A11" s="90" t="s">
        <v>208</v>
      </c>
      <c r="B11" s="91" t="s">
        <v>209</v>
      </c>
      <c r="C11" s="92">
        <v>56658.090000000004</v>
      </c>
      <c r="D11" s="92">
        <v>-131.40000000000018</v>
      </c>
      <c r="E11" s="92">
        <v>56526.689999999995</v>
      </c>
      <c r="F11" s="92">
        <v>23.84</v>
      </c>
      <c r="G11" s="92">
        <v>10.1</v>
      </c>
      <c r="H11" s="92">
        <v>13.74</v>
      </c>
      <c r="I11" s="92"/>
      <c r="J11" s="92"/>
      <c r="K11" s="92">
        <v>3778.0299999999997</v>
      </c>
      <c r="L11" s="92">
        <v>3778.0299999999997</v>
      </c>
      <c r="M11" s="92"/>
      <c r="N11" s="92"/>
      <c r="O11" s="92"/>
      <c r="P11" s="92">
        <v>50127.22000000001</v>
      </c>
      <c r="Q11" s="92">
        <v>2597.6000000000004</v>
      </c>
    </row>
    <row r="12" spans="1:17" s="93" customFormat="1" ht="16.5" customHeight="1">
      <c r="A12" s="95" t="s">
        <v>210</v>
      </c>
      <c r="B12" s="96" t="s">
        <v>211</v>
      </c>
      <c r="C12" s="84">
        <v>18357.1</v>
      </c>
      <c r="D12" s="84">
        <v>-99.05000000000018</v>
      </c>
      <c r="E12" s="84">
        <v>18258.05</v>
      </c>
      <c r="F12" s="84">
        <v>13.74</v>
      </c>
      <c r="G12" s="84"/>
      <c r="H12" s="84">
        <v>13.74</v>
      </c>
      <c r="I12" s="84"/>
      <c r="J12" s="84"/>
      <c r="K12" s="84">
        <v>3523.1699999999996</v>
      </c>
      <c r="L12" s="84">
        <v>3523.1699999999996</v>
      </c>
      <c r="M12" s="84"/>
      <c r="N12" s="84"/>
      <c r="O12" s="84"/>
      <c r="P12" s="84">
        <v>12973.189999999999</v>
      </c>
      <c r="Q12" s="84">
        <v>1747.95</v>
      </c>
    </row>
    <row r="13" spans="1:17" s="93" customFormat="1" ht="16.5" customHeight="1">
      <c r="A13" s="95" t="s">
        <v>212</v>
      </c>
      <c r="B13" s="96" t="s">
        <v>213</v>
      </c>
      <c r="C13" s="84">
        <v>38266.55</v>
      </c>
      <c r="D13" s="84">
        <v>-32.35</v>
      </c>
      <c r="E13" s="84">
        <v>38234.200000000004</v>
      </c>
      <c r="F13" s="84">
        <v>10.1</v>
      </c>
      <c r="G13" s="84">
        <v>10.1</v>
      </c>
      <c r="H13" s="84"/>
      <c r="I13" s="84"/>
      <c r="J13" s="84"/>
      <c r="K13" s="84">
        <v>254.86</v>
      </c>
      <c r="L13" s="84">
        <v>254.86</v>
      </c>
      <c r="M13" s="84"/>
      <c r="N13" s="84"/>
      <c r="O13" s="84"/>
      <c r="P13" s="84">
        <v>37119.590000000004</v>
      </c>
      <c r="Q13" s="84">
        <v>849.65</v>
      </c>
    </row>
    <row r="14" spans="1:17" s="93" customFormat="1" ht="16.5" customHeight="1">
      <c r="A14" s="95" t="s">
        <v>214</v>
      </c>
      <c r="B14" s="96" t="s">
        <v>215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  <row r="15" spans="1:17" s="93" customFormat="1" ht="16.5" customHeight="1">
      <c r="A15" s="95" t="s">
        <v>216</v>
      </c>
      <c r="B15" s="96" t="s">
        <v>217</v>
      </c>
      <c r="C15" s="92">
        <v>35466.219999999994</v>
      </c>
      <c r="D15" s="92">
        <v>-0.04</v>
      </c>
      <c r="E15" s="92">
        <v>35466.17999999999</v>
      </c>
      <c r="F15" s="92">
        <v>10.1</v>
      </c>
      <c r="G15" s="92">
        <v>10.1</v>
      </c>
      <c r="H15" s="92"/>
      <c r="I15" s="92"/>
      <c r="J15" s="92"/>
      <c r="K15" s="92">
        <v>270.49</v>
      </c>
      <c r="L15" s="92">
        <v>270.49</v>
      </c>
      <c r="M15" s="92"/>
      <c r="N15" s="92"/>
      <c r="O15" s="92"/>
      <c r="P15" s="92">
        <v>35185.590000000004</v>
      </c>
      <c r="Q15" s="92"/>
    </row>
    <row r="16" spans="1:17" s="93" customFormat="1" ht="16.5" customHeight="1">
      <c r="A16" s="95" t="s">
        <v>218</v>
      </c>
      <c r="B16" s="96" t="s">
        <v>219</v>
      </c>
      <c r="C16" s="84">
        <v>35458.77</v>
      </c>
      <c r="D16" s="84">
        <v>-0.04</v>
      </c>
      <c r="E16" s="84">
        <v>35458.729999999996</v>
      </c>
      <c r="F16" s="84">
        <v>10.1</v>
      </c>
      <c r="G16" s="84">
        <v>10.1</v>
      </c>
      <c r="H16" s="84"/>
      <c r="I16" s="84"/>
      <c r="J16" s="84"/>
      <c r="K16" s="84">
        <v>267.38</v>
      </c>
      <c r="L16" s="84">
        <v>267.38</v>
      </c>
      <c r="M16" s="84"/>
      <c r="N16" s="84"/>
      <c r="O16" s="84"/>
      <c r="P16" s="84">
        <v>35181.25</v>
      </c>
      <c r="Q16" s="84"/>
    </row>
    <row r="17" spans="1:17" s="93" customFormat="1" ht="16.5" customHeight="1">
      <c r="A17" s="95" t="s">
        <v>220</v>
      </c>
      <c r="B17" s="96" t="s">
        <v>221</v>
      </c>
      <c r="C17" s="84">
        <v>7.449999999999999</v>
      </c>
      <c r="D17" s="84"/>
      <c r="E17" s="84">
        <v>7.449999999999999</v>
      </c>
      <c r="F17" s="84"/>
      <c r="G17" s="84"/>
      <c r="H17" s="84"/>
      <c r="I17" s="84"/>
      <c r="J17" s="84"/>
      <c r="K17" s="84">
        <v>3.11</v>
      </c>
      <c r="L17" s="84">
        <v>3.11</v>
      </c>
      <c r="M17" s="84"/>
      <c r="N17" s="84"/>
      <c r="O17" s="84"/>
      <c r="P17" s="84">
        <v>4.34</v>
      </c>
      <c r="Q17" s="84"/>
    </row>
    <row r="18" spans="1:17" s="93" customFormat="1" ht="16.5" customHeight="1">
      <c r="A18" s="90" t="s">
        <v>222</v>
      </c>
      <c r="B18" s="91" t="s">
        <v>223</v>
      </c>
      <c r="C18" s="92">
        <v>602533.97</v>
      </c>
      <c r="D18" s="92">
        <v>-199.95000000000385</v>
      </c>
      <c r="E18" s="92">
        <v>602334.0199999999</v>
      </c>
      <c r="F18" s="92">
        <v>88078.1</v>
      </c>
      <c r="G18" s="92">
        <v>50746.79</v>
      </c>
      <c r="H18" s="92">
        <v>37331.31</v>
      </c>
      <c r="I18" s="92"/>
      <c r="J18" s="92"/>
      <c r="K18" s="92">
        <v>156965.29</v>
      </c>
      <c r="L18" s="92">
        <v>156965.29</v>
      </c>
      <c r="M18" s="92"/>
      <c r="N18" s="92"/>
      <c r="O18" s="92"/>
      <c r="P18" s="92">
        <v>346806.25</v>
      </c>
      <c r="Q18" s="92">
        <v>10484.38</v>
      </c>
    </row>
    <row r="19" spans="1:17" s="94" customFormat="1" ht="16.5" customHeight="1">
      <c r="A19" s="90" t="s">
        <v>224</v>
      </c>
      <c r="B19" s="91" t="s">
        <v>225</v>
      </c>
      <c r="C19" s="92">
        <v>602464.3699999999</v>
      </c>
      <c r="D19" s="92">
        <v>-199.95000000000385</v>
      </c>
      <c r="E19" s="92">
        <v>602264.4199999999</v>
      </c>
      <c r="F19" s="92">
        <v>88078.1</v>
      </c>
      <c r="G19" s="92">
        <v>50746.79</v>
      </c>
      <c r="H19" s="92">
        <v>37331.31</v>
      </c>
      <c r="I19" s="92"/>
      <c r="J19" s="92"/>
      <c r="K19" s="92">
        <v>156965.29</v>
      </c>
      <c r="L19" s="92">
        <v>156965.29</v>
      </c>
      <c r="M19" s="92"/>
      <c r="N19" s="92"/>
      <c r="O19" s="92"/>
      <c r="P19" s="92">
        <v>346736.64999999997</v>
      </c>
      <c r="Q19" s="92">
        <v>10484.38</v>
      </c>
    </row>
    <row r="20" spans="1:17" s="94" customFormat="1" ht="16.5" customHeight="1">
      <c r="A20" s="90" t="s">
        <v>226</v>
      </c>
      <c r="B20" s="91" t="s">
        <v>227</v>
      </c>
      <c r="C20" s="92">
        <v>69.6</v>
      </c>
      <c r="D20" s="92"/>
      <c r="E20" s="92">
        <v>69.6</v>
      </c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>
        <v>69.6</v>
      </c>
      <c r="Q20" s="92"/>
    </row>
    <row r="21" spans="1:17" s="94" customFormat="1" ht="16.5" customHeight="1">
      <c r="A21" s="90" t="s">
        <v>228</v>
      </c>
      <c r="B21" s="91" t="s">
        <v>229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</row>
    <row r="22" spans="1:17" s="93" customFormat="1" ht="16.5" customHeight="1">
      <c r="A22" s="95" t="s">
        <v>230</v>
      </c>
      <c r="B22" s="96" t="s">
        <v>231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</row>
    <row r="23" spans="1:17" s="93" customFormat="1" ht="16.5" customHeight="1">
      <c r="A23" s="95" t="s">
        <v>232</v>
      </c>
      <c r="B23" s="96" t="s">
        <v>233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</row>
    <row r="24" spans="1:17" s="93" customFormat="1" ht="16.5" customHeight="1">
      <c r="A24" s="95" t="s">
        <v>234</v>
      </c>
      <c r="B24" s="96" t="s">
        <v>235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</row>
    <row r="25" spans="1:17" s="94" customFormat="1" ht="16.5" customHeight="1">
      <c r="A25" s="90" t="s">
        <v>236</v>
      </c>
      <c r="B25" s="91" t="s">
        <v>237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1:17" s="93" customFormat="1" ht="16.5" customHeight="1">
      <c r="A26" s="90" t="s">
        <v>238</v>
      </c>
      <c r="B26" s="91" t="s">
        <v>239</v>
      </c>
      <c r="C26" s="92">
        <v>545875.88</v>
      </c>
      <c r="D26" s="92">
        <v>-68.55000000000146</v>
      </c>
      <c r="E26" s="92">
        <v>545807.33</v>
      </c>
      <c r="F26" s="92">
        <v>88054.26</v>
      </c>
      <c r="G26" s="92">
        <v>50736.689999999995</v>
      </c>
      <c r="H26" s="92">
        <v>37317.57</v>
      </c>
      <c r="I26" s="92"/>
      <c r="J26" s="92"/>
      <c r="K26" s="92">
        <v>153187.26</v>
      </c>
      <c r="L26" s="92">
        <v>153187.26</v>
      </c>
      <c r="M26" s="92"/>
      <c r="N26" s="92"/>
      <c r="O26" s="92"/>
      <c r="P26" s="92">
        <v>296679.03</v>
      </c>
      <c r="Q26" s="92">
        <v>7886.779999999999</v>
      </c>
    </row>
    <row r="27" spans="1:17" s="94" customFormat="1" ht="16.5" customHeight="1">
      <c r="A27" s="90" t="s">
        <v>240</v>
      </c>
      <c r="B27" s="91" t="s">
        <v>241</v>
      </c>
      <c r="C27" s="92">
        <v>471540.72</v>
      </c>
      <c r="D27" s="92">
        <v>-67.08000000000496</v>
      </c>
      <c r="E27" s="92">
        <v>471473.64</v>
      </c>
      <c r="F27" s="92">
        <v>72674.35</v>
      </c>
      <c r="G27" s="92">
        <v>36675.29</v>
      </c>
      <c r="H27" s="92">
        <v>35999.06</v>
      </c>
      <c r="I27" s="92"/>
      <c r="J27" s="92"/>
      <c r="K27" s="92">
        <v>141112.24</v>
      </c>
      <c r="L27" s="92">
        <v>141112.24</v>
      </c>
      <c r="M27" s="92"/>
      <c r="N27" s="92"/>
      <c r="O27" s="92"/>
      <c r="P27" s="92">
        <v>251781.32</v>
      </c>
      <c r="Q27" s="92">
        <v>5905.73</v>
      </c>
    </row>
    <row r="28" spans="1:17" s="93" customFormat="1" ht="16.5" customHeight="1">
      <c r="A28" s="95" t="s">
        <v>242</v>
      </c>
      <c r="B28" s="96" t="s">
        <v>243</v>
      </c>
      <c r="C28" s="84">
        <v>441788.69000000006</v>
      </c>
      <c r="D28" s="84">
        <v>-66.89000000000263</v>
      </c>
      <c r="E28" s="84">
        <v>441721.8</v>
      </c>
      <c r="F28" s="84">
        <v>67333.92</v>
      </c>
      <c r="G28" s="84">
        <v>36549.73</v>
      </c>
      <c r="H28" s="84">
        <v>30784.19</v>
      </c>
      <c r="I28" s="84"/>
      <c r="J28" s="84"/>
      <c r="K28" s="84">
        <v>124816.94</v>
      </c>
      <c r="L28" s="84">
        <v>124816.94</v>
      </c>
      <c r="M28" s="84"/>
      <c r="N28" s="84"/>
      <c r="O28" s="84"/>
      <c r="P28" s="84">
        <v>244101.41</v>
      </c>
      <c r="Q28" s="84">
        <v>5469.530000000001</v>
      </c>
    </row>
    <row r="29" spans="1:17" s="93" customFormat="1" ht="16.5" customHeight="1">
      <c r="A29" s="95" t="s">
        <v>244</v>
      </c>
      <c r="B29" s="96" t="s">
        <v>245</v>
      </c>
      <c r="C29" s="84">
        <v>481.39</v>
      </c>
      <c r="D29" s="84"/>
      <c r="E29" s="84">
        <v>481.39</v>
      </c>
      <c r="F29" s="84">
        <v>125.56</v>
      </c>
      <c r="G29" s="84">
        <v>125.56</v>
      </c>
      <c r="H29" s="84"/>
      <c r="I29" s="84"/>
      <c r="J29" s="84"/>
      <c r="K29" s="84">
        <v>1.23</v>
      </c>
      <c r="L29" s="84">
        <v>1.23</v>
      </c>
      <c r="M29" s="84"/>
      <c r="N29" s="84"/>
      <c r="O29" s="84"/>
      <c r="P29" s="84">
        <v>299.86</v>
      </c>
      <c r="Q29" s="84">
        <v>54.74</v>
      </c>
    </row>
    <row r="30" spans="1:17" s="93" customFormat="1" ht="16.5" customHeight="1">
      <c r="A30" s="95" t="s">
        <v>246</v>
      </c>
      <c r="B30" s="96" t="s">
        <v>247</v>
      </c>
      <c r="C30" s="84">
        <v>13366.849999999999</v>
      </c>
      <c r="D30" s="84">
        <v>-0.09000000000014552</v>
      </c>
      <c r="E30" s="84">
        <v>13366.759999999998</v>
      </c>
      <c r="F30" s="84">
        <v>2348</v>
      </c>
      <c r="G30" s="84"/>
      <c r="H30" s="84">
        <v>2348</v>
      </c>
      <c r="I30" s="84"/>
      <c r="J30" s="84"/>
      <c r="K30" s="84">
        <v>7779.54</v>
      </c>
      <c r="L30" s="84">
        <v>7779.54</v>
      </c>
      <c r="M30" s="84"/>
      <c r="N30" s="84"/>
      <c r="O30" s="84"/>
      <c r="P30" s="84">
        <v>3017.81</v>
      </c>
      <c r="Q30" s="84">
        <v>221.41000000000003</v>
      </c>
    </row>
    <row r="31" spans="1:17" s="93" customFormat="1" ht="16.5" customHeight="1">
      <c r="A31" s="95" t="s">
        <v>248</v>
      </c>
      <c r="B31" s="96" t="s">
        <v>249</v>
      </c>
      <c r="C31" s="84">
        <v>15903.789999999999</v>
      </c>
      <c r="D31" s="84">
        <v>-0.09999999999854481</v>
      </c>
      <c r="E31" s="84">
        <v>15903.69</v>
      </c>
      <c r="F31" s="84">
        <v>2866.87</v>
      </c>
      <c r="G31" s="84"/>
      <c r="H31" s="84">
        <v>2866.87</v>
      </c>
      <c r="I31" s="84"/>
      <c r="J31" s="84"/>
      <c r="K31" s="84">
        <v>8514.53</v>
      </c>
      <c r="L31" s="84">
        <v>8514.53</v>
      </c>
      <c r="M31" s="84"/>
      <c r="N31" s="84"/>
      <c r="O31" s="84"/>
      <c r="P31" s="84">
        <v>4362.24</v>
      </c>
      <c r="Q31" s="84">
        <v>160.04999999999998</v>
      </c>
    </row>
    <row r="32" spans="1:17" s="94" customFormat="1" ht="16.5" customHeight="1">
      <c r="A32" s="90" t="s">
        <v>250</v>
      </c>
      <c r="B32" s="91" t="s">
        <v>251</v>
      </c>
      <c r="C32" s="92">
        <v>21714.45</v>
      </c>
      <c r="D32" s="92">
        <v>-1.0899999999999637</v>
      </c>
      <c r="E32" s="92">
        <v>21713.36</v>
      </c>
      <c r="F32" s="92">
        <v>3306.81</v>
      </c>
      <c r="G32" s="92">
        <v>2838.33</v>
      </c>
      <c r="H32" s="92">
        <v>468.48</v>
      </c>
      <c r="I32" s="92"/>
      <c r="J32" s="92"/>
      <c r="K32" s="92">
        <v>4363.57</v>
      </c>
      <c r="L32" s="92">
        <v>4363.57</v>
      </c>
      <c r="M32" s="92"/>
      <c r="N32" s="92"/>
      <c r="O32" s="92"/>
      <c r="P32" s="92">
        <v>13293.880000000001</v>
      </c>
      <c r="Q32" s="92">
        <v>749.1</v>
      </c>
    </row>
    <row r="33" spans="1:17" s="93" customFormat="1" ht="16.5" customHeight="1">
      <c r="A33" s="95" t="s">
        <v>252</v>
      </c>
      <c r="B33" s="96" t="s">
        <v>253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</row>
    <row r="34" spans="1:17" s="93" customFormat="1" ht="16.5" customHeight="1">
      <c r="A34" s="95" t="s">
        <v>254</v>
      </c>
      <c r="B34" s="96" t="s">
        <v>255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</row>
    <row r="35" spans="1:17" s="93" customFormat="1" ht="16.5" customHeight="1">
      <c r="A35" s="95" t="s">
        <v>256</v>
      </c>
      <c r="B35" s="96" t="s">
        <v>257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</row>
    <row r="36" spans="1:17" s="93" customFormat="1" ht="16.5" customHeight="1">
      <c r="A36" s="95" t="s">
        <v>258</v>
      </c>
      <c r="B36" s="96" t="s">
        <v>259</v>
      </c>
      <c r="C36" s="84">
        <v>13.54</v>
      </c>
      <c r="D36" s="84"/>
      <c r="E36" s="84">
        <v>13.54</v>
      </c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>
        <v>13.54</v>
      </c>
      <c r="Q36" s="84"/>
    </row>
    <row r="37" spans="1:17" s="93" customFormat="1" ht="16.5" customHeight="1">
      <c r="A37" s="95" t="s">
        <v>260</v>
      </c>
      <c r="B37" s="96" t="s">
        <v>261</v>
      </c>
      <c r="C37" s="84">
        <v>21700.91</v>
      </c>
      <c r="D37" s="84">
        <v>-1.0899999999999637</v>
      </c>
      <c r="E37" s="84">
        <v>21699.82</v>
      </c>
      <c r="F37" s="84">
        <v>3306.81</v>
      </c>
      <c r="G37" s="84">
        <v>2838.33</v>
      </c>
      <c r="H37" s="84">
        <v>468.48</v>
      </c>
      <c r="I37" s="84"/>
      <c r="J37" s="84"/>
      <c r="K37" s="84">
        <v>4363.57</v>
      </c>
      <c r="L37" s="84">
        <v>4363.57</v>
      </c>
      <c r="M37" s="84"/>
      <c r="N37" s="84"/>
      <c r="O37" s="84"/>
      <c r="P37" s="84">
        <v>13280.340000000002</v>
      </c>
      <c r="Q37" s="84">
        <v>749.1</v>
      </c>
    </row>
    <row r="38" spans="1:17" s="94" customFormat="1" ht="16.5" customHeight="1">
      <c r="A38" s="90" t="s">
        <v>262</v>
      </c>
      <c r="B38" s="91" t="s">
        <v>263</v>
      </c>
      <c r="C38" s="92">
        <v>52620.70999999999</v>
      </c>
      <c r="D38" s="92">
        <v>-0.38000000000018197</v>
      </c>
      <c r="E38" s="92">
        <v>52620.329999999994</v>
      </c>
      <c r="F38" s="92">
        <v>12073.1</v>
      </c>
      <c r="G38" s="92">
        <v>11223.07</v>
      </c>
      <c r="H38" s="92">
        <v>850.03</v>
      </c>
      <c r="I38" s="92"/>
      <c r="J38" s="92"/>
      <c r="K38" s="92">
        <v>7711.45</v>
      </c>
      <c r="L38" s="92">
        <v>7711.45</v>
      </c>
      <c r="M38" s="92"/>
      <c r="N38" s="92"/>
      <c r="O38" s="92"/>
      <c r="P38" s="92">
        <v>31603.829999999998</v>
      </c>
      <c r="Q38" s="92">
        <v>1231.95</v>
      </c>
    </row>
    <row r="39" spans="1:17" s="93" customFormat="1" ht="16.5" customHeight="1">
      <c r="A39" s="95" t="s">
        <v>264</v>
      </c>
      <c r="B39" s="96" t="s">
        <v>265</v>
      </c>
      <c r="C39" s="84">
        <v>38830.39000000001</v>
      </c>
      <c r="D39" s="84">
        <v>-0.38000000000018197</v>
      </c>
      <c r="E39" s="84">
        <v>38830.01</v>
      </c>
      <c r="F39" s="84">
        <v>7146.219999999999</v>
      </c>
      <c r="G39" s="84">
        <v>6317.459999999999</v>
      </c>
      <c r="H39" s="84">
        <v>828.76</v>
      </c>
      <c r="I39" s="84"/>
      <c r="J39" s="84"/>
      <c r="K39" s="84">
        <v>6355.37</v>
      </c>
      <c r="L39" s="84">
        <v>6355.37</v>
      </c>
      <c r="M39" s="84"/>
      <c r="N39" s="84"/>
      <c r="O39" s="84"/>
      <c r="P39" s="84">
        <v>24360.07</v>
      </c>
      <c r="Q39" s="84">
        <v>968.3499999999999</v>
      </c>
    </row>
    <row r="40" spans="1:17" s="93" customFormat="1" ht="16.5" customHeight="1">
      <c r="A40" s="95" t="s">
        <v>266</v>
      </c>
      <c r="B40" s="96" t="s">
        <v>267</v>
      </c>
      <c r="C40" s="84">
        <v>13790.319999999998</v>
      </c>
      <c r="D40" s="84"/>
      <c r="E40" s="84">
        <v>13790.319999999998</v>
      </c>
      <c r="F40" s="84">
        <v>4926.88</v>
      </c>
      <c r="G40" s="84">
        <v>4905.61</v>
      </c>
      <c r="H40" s="84">
        <v>21.27</v>
      </c>
      <c r="I40" s="84"/>
      <c r="J40" s="84"/>
      <c r="K40" s="84">
        <v>1356.08</v>
      </c>
      <c r="L40" s="84">
        <v>1356.08</v>
      </c>
      <c r="M40" s="84"/>
      <c r="N40" s="84"/>
      <c r="O40" s="84"/>
      <c r="P40" s="84">
        <v>7243.76</v>
      </c>
      <c r="Q40" s="84">
        <v>263.6000000000001</v>
      </c>
    </row>
    <row r="41" spans="1:17" s="94" customFormat="1" ht="16.5" customHeight="1">
      <c r="A41" s="90" t="s">
        <v>268</v>
      </c>
      <c r="B41" s="91" t="s">
        <v>269</v>
      </c>
      <c r="C41" s="92"/>
      <c r="D41" s="84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1:17" s="93" customFormat="1" ht="16.5" customHeight="1">
      <c r="A42" s="90" t="s">
        <v>270</v>
      </c>
      <c r="B42" s="91" t="s">
        <v>271</v>
      </c>
      <c r="C42" s="92">
        <v>176749.05</v>
      </c>
      <c r="D42" s="84">
        <v>-51.85999999999658</v>
      </c>
      <c r="E42" s="92">
        <v>176697.19</v>
      </c>
      <c r="F42" s="92">
        <v>5167.99</v>
      </c>
      <c r="G42" s="92">
        <v>3831.0299999999997</v>
      </c>
      <c r="H42" s="92">
        <v>1336.96</v>
      </c>
      <c r="I42" s="92"/>
      <c r="J42" s="92"/>
      <c r="K42" s="92">
        <v>25681.309999999998</v>
      </c>
      <c r="L42" s="92">
        <v>25681.309999999998</v>
      </c>
      <c r="M42" s="92"/>
      <c r="N42" s="92"/>
      <c r="O42" s="92"/>
      <c r="P42" s="92">
        <v>144823.27</v>
      </c>
      <c r="Q42" s="92">
        <v>1024.6200000000001</v>
      </c>
    </row>
    <row r="43" spans="1:17" s="93" customFormat="1" ht="16.5" customHeight="1">
      <c r="A43" s="95" t="s">
        <v>272</v>
      </c>
      <c r="B43" s="96" t="s">
        <v>273</v>
      </c>
      <c r="C43" s="84">
        <v>14631.819999999998</v>
      </c>
      <c r="D43" s="84">
        <v>-13.450000000000045</v>
      </c>
      <c r="E43" s="84">
        <v>14618.369999999999</v>
      </c>
      <c r="F43" s="84">
        <v>267.75</v>
      </c>
      <c r="G43" s="84">
        <v>129.38</v>
      </c>
      <c r="H43" s="84">
        <v>138.36999999999998</v>
      </c>
      <c r="I43" s="84"/>
      <c r="J43" s="84"/>
      <c r="K43" s="84">
        <v>1747.74</v>
      </c>
      <c r="L43" s="84">
        <v>1747.74</v>
      </c>
      <c r="M43" s="84"/>
      <c r="N43" s="84"/>
      <c r="O43" s="84"/>
      <c r="P43" s="84">
        <v>11867.949999999999</v>
      </c>
      <c r="Q43" s="84">
        <v>734.9300000000001</v>
      </c>
    </row>
    <row r="44" spans="1:17" s="93" customFormat="1" ht="16.5" customHeight="1">
      <c r="A44" s="95" t="s">
        <v>274</v>
      </c>
      <c r="B44" s="96" t="s">
        <v>275</v>
      </c>
      <c r="C44" s="84">
        <v>31352.269999999997</v>
      </c>
      <c r="D44" s="84">
        <v>-68.91000000000167</v>
      </c>
      <c r="E44" s="84">
        <v>31283.36</v>
      </c>
      <c r="F44" s="84">
        <v>1027.77</v>
      </c>
      <c r="G44" s="84">
        <v>943.6800000000001</v>
      </c>
      <c r="H44" s="84">
        <v>84.09</v>
      </c>
      <c r="I44" s="84"/>
      <c r="J44" s="84"/>
      <c r="K44" s="84">
        <v>5987.999999999999</v>
      </c>
      <c r="L44" s="84">
        <v>5987.999999999999</v>
      </c>
      <c r="M44" s="84"/>
      <c r="N44" s="84"/>
      <c r="O44" s="84"/>
      <c r="P44" s="84">
        <v>24267.589999999997</v>
      </c>
      <c r="Q44" s="84"/>
    </row>
    <row r="45" spans="1:17" s="93" customFormat="1" ht="16.5" customHeight="1">
      <c r="A45" s="95" t="s">
        <v>276</v>
      </c>
      <c r="B45" s="96" t="s">
        <v>277</v>
      </c>
      <c r="C45" s="84">
        <v>45322.61</v>
      </c>
      <c r="D45" s="84">
        <v>42.62999999999986</v>
      </c>
      <c r="E45" s="84">
        <v>45365.240000000005</v>
      </c>
      <c r="F45" s="84">
        <v>2764.1299999999997</v>
      </c>
      <c r="G45" s="84">
        <v>2449.9799999999996</v>
      </c>
      <c r="H45" s="84">
        <v>314.15</v>
      </c>
      <c r="I45" s="84"/>
      <c r="J45" s="84"/>
      <c r="K45" s="84">
        <v>7995.6900000000005</v>
      </c>
      <c r="L45" s="84">
        <v>7995.6900000000005</v>
      </c>
      <c r="M45" s="84"/>
      <c r="N45" s="84"/>
      <c r="O45" s="84"/>
      <c r="P45" s="84">
        <v>34587.47</v>
      </c>
      <c r="Q45" s="84">
        <v>17.95</v>
      </c>
    </row>
    <row r="46" spans="1:17" s="93" customFormat="1" ht="16.5" customHeight="1">
      <c r="A46" s="95" t="s">
        <v>278</v>
      </c>
      <c r="B46" s="96" t="s">
        <v>279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</row>
    <row r="47" spans="1:17" s="93" customFormat="1" ht="16.5" customHeight="1">
      <c r="A47" s="95" t="s">
        <v>280</v>
      </c>
      <c r="B47" s="96" t="s">
        <v>281</v>
      </c>
      <c r="C47" s="84">
        <v>72270.63</v>
      </c>
      <c r="D47" s="84">
        <v>-4.070000000000073</v>
      </c>
      <c r="E47" s="84">
        <v>72266.56</v>
      </c>
      <c r="F47" s="84">
        <v>837.73</v>
      </c>
      <c r="G47" s="84">
        <v>194.98</v>
      </c>
      <c r="H47" s="84">
        <v>642.75</v>
      </c>
      <c r="I47" s="84"/>
      <c r="J47" s="84"/>
      <c r="K47" s="84">
        <v>8433.06</v>
      </c>
      <c r="L47" s="84">
        <v>8433.06</v>
      </c>
      <c r="M47" s="84"/>
      <c r="N47" s="84"/>
      <c r="O47" s="84"/>
      <c r="P47" s="84">
        <v>62995.770000000004</v>
      </c>
      <c r="Q47" s="84"/>
    </row>
    <row r="48" spans="1:17" s="93" customFormat="1" ht="16.5" customHeight="1">
      <c r="A48" s="95" t="s">
        <v>282</v>
      </c>
      <c r="B48" s="96" t="s">
        <v>283</v>
      </c>
      <c r="C48" s="84">
        <v>13171.72</v>
      </c>
      <c r="D48" s="84">
        <v>-8.05999999999989</v>
      </c>
      <c r="E48" s="84">
        <v>13163.659999999998</v>
      </c>
      <c r="F48" s="84">
        <v>270.61</v>
      </c>
      <c r="G48" s="84">
        <v>113.01</v>
      </c>
      <c r="H48" s="84">
        <v>157.60000000000002</v>
      </c>
      <c r="I48" s="84"/>
      <c r="J48" s="84"/>
      <c r="K48" s="84">
        <v>1516.82</v>
      </c>
      <c r="L48" s="84">
        <v>1516.82</v>
      </c>
      <c r="M48" s="84"/>
      <c r="N48" s="84"/>
      <c r="O48" s="84"/>
      <c r="P48" s="84">
        <v>11104.49</v>
      </c>
      <c r="Q48" s="84">
        <v>271.74</v>
      </c>
    </row>
    <row r="55" ht="18.75">
      <c r="A55" s="109">
        <v>16531.45</v>
      </c>
    </row>
    <row r="56" ht="18.75">
      <c r="A56" s="109">
        <v>76962.95</v>
      </c>
    </row>
    <row r="57" ht="18.75">
      <c r="A57" s="109">
        <v>76338.64</v>
      </c>
    </row>
    <row r="58" ht="15">
      <c r="A58" s="108">
        <f>A56-A57</f>
        <v>624.3099999999977</v>
      </c>
    </row>
    <row r="60" ht="15">
      <c r="A60" s="108">
        <f>A55+A56-A58</f>
        <v>92870.09</v>
      </c>
    </row>
  </sheetData>
  <sheetProtection/>
  <mergeCells count="11">
    <mergeCell ref="K3:O3"/>
    <mergeCell ref="P3:P4"/>
    <mergeCell ref="Q3:Q4"/>
    <mergeCell ref="A1:Q1"/>
    <mergeCell ref="M2:Q2"/>
    <mergeCell ref="A3:A4"/>
    <mergeCell ref="B3:B4"/>
    <mergeCell ref="C3:C4"/>
    <mergeCell ref="D3:D4"/>
    <mergeCell ref="E3:E4"/>
    <mergeCell ref="F3:J3"/>
  </mergeCells>
  <printOptions/>
  <pageMargins left="0.45" right="0.26" top="0.6" bottom="0.41" header="0.3" footer="0.3"/>
  <pageSetup fitToHeight="2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M16" sqref="M16:M18"/>
    </sheetView>
  </sheetViews>
  <sheetFormatPr defaultColWidth="9.140625" defaultRowHeight="15"/>
  <cols>
    <col min="1" max="1" width="34.8515625" style="1" customWidth="1"/>
    <col min="2" max="2" width="6.7109375" style="9" hidden="1" customWidth="1"/>
    <col min="3" max="7" width="9.28125" style="1" customWidth="1"/>
    <col min="8" max="8" width="8.7109375" style="1" customWidth="1"/>
    <col min="9" max="12" width="9.28125" style="1" customWidth="1"/>
    <col min="13" max="13" width="8.8515625" style="1" customWidth="1"/>
    <col min="14" max="16384" width="9.140625" style="1" customWidth="1"/>
  </cols>
  <sheetData>
    <row r="1" spans="1:13" ht="15">
      <c r="A1" s="121" t="s">
        <v>299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256" ht="15">
      <c r="A3" s="98"/>
      <c r="B3" s="98"/>
      <c r="C3" s="98"/>
      <c r="D3" s="98"/>
      <c r="E3" s="98"/>
      <c r="F3" s="98"/>
      <c r="G3" s="98"/>
      <c r="H3" s="98"/>
      <c r="I3" s="98"/>
      <c r="J3" s="98"/>
      <c r="K3" s="120" t="s">
        <v>170</v>
      </c>
      <c r="L3" s="120"/>
      <c r="M3" s="120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  <c r="IU3" s="98"/>
      <c r="IV3" s="98"/>
    </row>
    <row r="4" spans="1:13" s="99" customFormat="1" ht="15">
      <c r="A4" s="118" t="s">
        <v>171</v>
      </c>
      <c r="B4" s="118" t="s">
        <v>172</v>
      </c>
      <c r="C4" s="118" t="s">
        <v>285</v>
      </c>
      <c r="D4" s="118" t="s">
        <v>286</v>
      </c>
      <c r="E4" s="118" t="s">
        <v>287</v>
      </c>
      <c r="F4" s="118" t="s">
        <v>288</v>
      </c>
      <c r="G4" s="118" t="s">
        <v>289</v>
      </c>
      <c r="H4" s="118" t="s">
        <v>290</v>
      </c>
      <c r="I4" s="118" t="s">
        <v>291</v>
      </c>
      <c r="J4" s="118" t="s">
        <v>292</v>
      </c>
      <c r="K4" s="118" t="s">
        <v>293</v>
      </c>
      <c r="L4" s="118" t="s">
        <v>294</v>
      </c>
      <c r="M4" s="118" t="s">
        <v>295</v>
      </c>
    </row>
    <row r="5" spans="1:13" s="99" customFormat="1" ht="1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3" s="99" customFormat="1" ht="15">
      <c r="A6" s="100" t="s">
        <v>186</v>
      </c>
      <c r="B6" s="101" t="s">
        <v>187</v>
      </c>
      <c r="C6" s="101" t="s">
        <v>188</v>
      </c>
      <c r="D6" s="101" t="s">
        <v>296</v>
      </c>
      <c r="E6" s="101" t="s">
        <v>189</v>
      </c>
      <c r="F6" s="101" t="s">
        <v>190</v>
      </c>
      <c r="G6" s="101" t="s">
        <v>191</v>
      </c>
      <c r="H6" s="101" t="s">
        <v>192</v>
      </c>
      <c r="I6" s="101" t="s">
        <v>195</v>
      </c>
      <c r="J6" s="100" t="s">
        <v>193</v>
      </c>
      <c r="K6" s="101" t="s">
        <v>194</v>
      </c>
      <c r="L6" s="101" t="s">
        <v>196</v>
      </c>
      <c r="M6" s="101" t="s">
        <v>197</v>
      </c>
    </row>
    <row r="7" spans="1:13" ht="24">
      <c r="A7" s="102" t="s">
        <v>201</v>
      </c>
      <c r="B7" s="103">
        <v>1000</v>
      </c>
      <c r="C7" s="104">
        <v>616952.3899999999</v>
      </c>
      <c r="D7" s="104">
        <v>89842.61</v>
      </c>
      <c r="E7" s="104">
        <v>125150.91</v>
      </c>
      <c r="F7" s="104">
        <v>209382.83</v>
      </c>
      <c r="G7" s="104">
        <v>26859.25</v>
      </c>
      <c r="H7" s="104">
        <v>886.7300000000001</v>
      </c>
      <c r="I7" s="104">
        <v>30822.09</v>
      </c>
      <c r="J7" s="104">
        <v>22927.479999999996</v>
      </c>
      <c r="K7" s="104">
        <v>5860.71</v>
      </c>
      <c r="L7" s="104">
        <v>4494.4800000000005</v>
      </c>
      <c r="M7" s="104">
        <v>100725.3</v>
      </c>
    </row>
    <row r="8" spans="1:13" ht="18.75" customHeight="1">
      <c r="A8" s="102" t="s">
        <v>202</v>
      </c>
      <c r="B8" s="105" t="s">
        <v>297</v>
      </c>
      <c r="C8" s="104">
        <v>602334.0199999999</v>
      </c>
      <c r="D8" s="104">
        <v>89592</v>
      </c>
      <c r="E8" s="104">
        <v>124018.36</v>
      </c>
      <c r="F8" s="104">
        <v>206789.28</v>
      </c>
      <c r="G8" s="104">
        <v>24526.83</v>
      </c>
      <c r="H8" s="104">
        <v>854.8900000000001</v>
      </c>
      <c r="I8" s="104">
        <v>30807.25</v>
      </c>
      <c r="J8" s="104">
        <v>22895.819999999996</v>
      </c>
      <c r="K8" s="104">
        <v>5799.52</v>
      </c>
      <c r="L8" s="104">
        <v>4121.1</v>
      </c>
      <c r="M8" s="106">
        <v>92928.97</v>
      </c>
    </row>
    <row r="9" spans="1:13" ht="18.75" customHeight="1">
      <c r="A9" s="102" t="s">
        <v>203</v>
      </c>
      <c r="B9" s="103" t="s">
        <v>298</v>
      </c>
      <c r="C9" s="106">
        <v>545807.33</v>
      </c>
      <c r="D9" s="106">
        <v>89569.16999999998</v>
      </c>
      <c r="E9" s="106">
        <v>122022.6</v>
      </c>
      <c r="F9" s="106">
        <v>192457.47999999998</v>
      </c>
      <c r="G9" s="106">
        <v>8695.47</v>
      </c>
      <c r="H9" s="106">
        <v>415.46000000000004</v>
      </c>
      <c r="I9" s="106">
        <v>30417.789999999997</v>
      </c>
      <c r="J9" s="106">
        <v>22814.8</v>
      </c>
      <c r="K9" s="106">
        <v>776.39</v>
      </c>
      <c r="L9" s="106">
        <v>1663.25</v>
      </c>
      <c r="M9" s="106">
        <v>76974.92</v>
      </c>
    </row>
    <row r="10" spans="1:13" ht="18.75" customHeight="1">
      <c r="A10" s="107" t="s">
        <v>204</v>
      </c>
      <c r="B10" s="103" t="s">
        <v>205</v>
      </c>
      <c r="C10" s="106">
        <v>18166.85</v>
      </c>
      <c r="D10" s="106">
        <v>18166.85</v>
      </c>
      <c r="E10" s="106"/>
      <c r="F10" s="106"/>
      <c r="G10" s="106"/>
      <c r="H10" s="106"/>
      <c r="I10" s="106"/>
      <c r="J10" s="106"/>
      <c r="K10" s="106"/>
      <c r="L10" s="106"/>
      <c r="M10" s="106"/>
    </row>
    <row r="11" spans="1:13" ht="18.75" customHeight="1">
      <c r="A11" s="107" t="s">
        <v>206</v>
      </c>
      <c r="B11" s="103" t="s">
        <v>207</v>
      </c>
      <c r="C11" s="106">
        <v>527640.48</v>
      </c>
      <c r="D11" s="106">
        <v>71402.31999999999</v>
      </c>
      <c r="E11" s="106">
        <v>122022.6</v>
      </c>
      <c r="F11" s="106">
        <v>192457.47999999998</v>
      </c>
      <c r="G11" s="106">
        <v>8695.47</v>
      </c>
      <c r="H11" s="106">
        <v>415.46000000000004</v>
      </c>
      <c r="I11" s="106">
        <v>30417.789999999997</v>
      </c>
      <c r="J11" s="106">
        <v>22814.8</v>
      </c>
      <c r="K11" s="106">
        <v>776.39</v>
      </c>
      <c r="L11" s="106">
        <v>1663.25</v>
      </c>
      <c r="M11" s="106">
        <v>76974.92</v>
      </c>
    </row>
    <row r="12" spans="1:13" ht="18.75" customHeight="1">
      <c r="A12" s="102" t="s">
        <v>208</v>
      </c>
      <c r="B12" s="103" t="s">
        <v>209</v>
      </c>
      <c r="C12" s="106">
        <v>56526.689999999995</v>
      </c>
      <c r="D12" s="106">
        <v>22.83</v>
      </c>
      <c r="E12" s="106">
        <v>1995.7600000000002</v>
      </c>
      <c r="F12" s="106">
        <v>14331.8</v>
      </c>
      <c r="G12" s="106">
        <v>15831.36</v>
      </c>
      <c r="H12" s="106">
        <v>439.42999999999995</v>
      </c>
      <c r="I12" s="106">
        <v>389.46</v>
      </c>
      <c r="J12" s="106">
        <v>81.02</v>
      </c>
      <c r="K12" s="106">
        <v>5023.13</v>
      </c>
      <c r="L12" s="106">
        <v>2457.85</v>
      </c>
      <c r="M12" s="106">
        <v>15954.05</v>
      </c>
    </row>
    <row r="13" spans="1:13" ht="18.75" customHeight="1">
      <c r="A13" s="107" t="s">
        <v>210</v>
      </c>
      <c r="B13" s="103" t="s">
        <v>211</v>
      </c>
      <c r="C13" s="106">
        <v>18258.050000000003</v>
      </c>
      <c r="D13" s="106">
        <v>13.04</v>
      </c>
      <c r="E13" s="106">
        <v>1995.7600000000002</v>
      </c>
      <c r="F13" s="106">
        <v>10422.79</v>
      </c>
      <c r="G13" s="106">
        <v>49.410000000000004</v>
      </c>
      <c r="H13" s="106">
        <v>328.33</v>
      </c>
      <c r="I13" s="106">
        <v>97.35</v>
      </c>
      <c r="J13" s="106">
        <v>81.02</v>
      </c>
      <c r="K13" s="106">
        <v>0</v>
      </c>
      <c r="L13" s="106">
        <v>0</v>
      </c>
      <c r="M13" s="106">
        <v>5270.35</v>
      </c>
    </row>
    <row r="14" spans="1:13" ht="18.75" customHeight="1">
      <c r="A14" s="107" t="s">
        <v>212</v>
      </c>
      <c r="B14" s="103" t="s">
        <v>213</v>
      </c>
      <c r="C14" s="106">
        <v>38234.200000000004</v>
      </c>
      <c r="D14" s="106">
        <v>9.79</v>
      </c>
      <c r="E14" s="106"/>
      <c r="F14" s="106">
        <v>3877.6400000000003</v>
      </c>
      <c r="G14" s="106">
        <v>15781.95</v>
      </c>
      <c r="H14" s="106">
        <v>111.1</v>
      </c>
      <c r="I14" s="106">
        <v>292.11</v>
      </c>
      <c r="J14" s="106">
        <v>0</v>
      </c>
      <c r="K14" s="106">
        <v>5023.13</v>
      </c>
      <c r="L14" s="106">
        <v>2457.85</v>
      </c>
      <c r="M14" s="106">
        <v>10680.63</v>
      </c>
    </row>
    <row r="15" spans="1:13" ht="18.75" customHeight="1">
      <c r="A15" s="107" t="s">
        <v>214</v>
      </c>
      <c r="B15" s="103" t="s">
        <v>215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</row>
    <row r="16" spans="1:13" ht="18.75" customHeight="1">
      <c r="A16" s="107" t="s">
        <v>216</v>
      </c>
      <c r="B16" s="103" t="s">
        <v>217</v>
      </c>
      <c r="C16" s="106">
        <v>35466.17999999999</v>
      </c>
      <c r="D16" s="106">
        <v>9.79</v>
      </c>
      <c r="E16" s="106">
        <v>13.11</v>
      </c>
      <c r="F16" s="106">
        <v>315.32</v>
      </c>
      <c r="G16" s="106">
        <v>15827.85</v>
      </c>
      <c r="H16" s="106">
        <v>31.09</v>
      </c>
      <c r="I16" s="106">
        <v>238.67000000000002</v>
      </c>
      <c r="J16" s="106">
        <v>12.99</v>
      </c>
      <c r="K16" s="106">
        <v>5023.13</v>
      </c>
      <c r="L16" s="106">
        <v>2396.42</v>
      </c>
      <c r="M16" s="106">
        <v>11597.810000000001</v>
      </c>
    </row>
    <row r="17" spans="1:13" ht="18.75" customHeight="1">
      <c r="A17" s="107" t="s">
        <v>218</v>
      </c>
      <c r="B17" s="103" t="s">
        <v>219</v>
      </c>
      <c r="C17" s="106">
        <v>35458.729999999996</v>
      </c>
      <c r="D17" s="106">
        <v>9.79</v>
      </c>
      <c r="E17" s="106">
        <v>13.11</v>
      </c>
      <c r="F17" s="106">
        <v>312.48</v>
      </c>
      <c r="G17" s="106">
        <v>15827.85</v>
      </c>
      <c r="H17" s="106">
        <v>31.09</v>
      </c>
      <c r="I17" s="106">
        <v>238.2</v>
      </c>
      <c r="J17" s="106">
        <v>12.99</v>
      </c>
      <c r="K17" s="106">
        <v>5023.13</v>
      </c>
      <c r="L17" s="106">
        <v>2396.42</v>
      </c>
      <c r="M17" s="106">
        <v>11593.67</v>
      </c>
    </row>
    <row r="18" spans="1:13" ht="18.75" customHeight="1">
      <c r="A18" s="107" t="s">
        <v>220</v>
      </c>
      <c r="B18" s="103" t="s">
        <v>221</v>
      </c>
      <c r="C18" s="106">
        <v>7.449999999999999</v>
      </c>
      <c r="D18" s="106"/>
      <c r="E18" s="106"/>
      <c r="F18" s="106">
        <v>2.84</v>
      </c>
      <c r="G18" s="106"/>
      <c r="H18" s="106"/>
      <c r="I18" s="106">
        <v>0.47</v>
      </c>
      <c r="J18" s="106"/>
      <c r="K18" s="106"/>
      <c r="L18" s="106"/>
      <c r="M18" s="106">
        <v>4.140000000000001</v>
      </c>
    </row>
    <row r="19" spans="1:13" ht="24">
      <c r="A19" s="102" t="s">
        <v>222</v>
      </c>
      <c r="B19" s="105" t="s">
        <v>223</v>
      </c>
      <c r="C19" s="104">
        <v>602334.0199999999</v>
      </c>
      <c r="D19" s="104">
        <v>89592</v>
      </c>
      <c r="E19" s="104">
        <v>124018.36</v>
      </c>
      <c r="F19" s="104">
        <v>206789.28</v>
      </c>
      <c r="G19" s="104">
        <v>24526.83</v>
      </c>
      <c r="H19" s="104">
        <v>854.8900000000001</v>
      </c>
      <c r="I19" s="104">
        <v>30807.25</v>
      </c>
      <c r="J19" s="104">
        <v>22895.819999999996</v>
      </c>
      <c r="K19" s="104">
        <v>5799.52</v>
      </c>
      <c r="L19" s="104">
        <v>4121.1</v>
      </c>
      <c r="M19" s="106">
        <v>92928.97</v>
      </c>
    </row>
    <row r="20" spans="1:13" ht="19.5" customHeight="1">
      <c r="A20" s="102" t="s">
        <v>224</v>
      </c>
      <c r="B20" s="103" t="s">
        <v>225</v>
      </c>
      <c r="C20" s="106">
        <v>602264.4199999999</v>
      </c>
      <c r="D20" s="106">
        <v>89592</v>
      </c>
      <c r="E20" s="106">
        <v>124018.36</v>
      </c>
      <c r="F20" s="106">
        <v>206720.68</v>
      </c>
      <c r="G20" s="106">
        <v>24526.83</v>
      </c>
      <c r="H20" s="106">
        <v>854.8900000000001</v>
      </c>
      <c r="I20" s="106">
        <v>30807.25</v>
      </c>
      <c r="J20" s="106">
        <v>22895.819999999996</v>
      </c>
      <c r="K20" s="106">
        <v>5799.52</v>
      </c>
      <c r="L20" s="106">
        <v>4121.1</v>
      </c>
      <c r="M20" s="106">
        <v>92927.97</v>
      </c>
    </row>
    <row r="21" spans="1:13" ht="19.5" customHeight="1">
      <c r="A21" s="102" t="s">
        <v>226</v>
      </c>
      <c r="B21" s="103" t="s">
        <v>227</v>
      </c>
      <c r="C21" s="106">
        <v>69.6</v>
      </c>
      <c r="D21" s="106"/>
      <c r="E21" s="106"/>
      <c r="F21" s="106">
        <v>68.6</v>
      </c>
      <c r="G21" s="106"/>
      <c r="H21" s="106"/>
      <c r="I21" s="106"/>
      <c r="J21" s="106"/>
      <c r="K21" s="106"/>
      <c r="L21" s="106"/>
      <c r="M21" s="106">
        <v>1</v>
      </c>
    </row>
    <row r="22" spans="1:13" ht="19.5" customHeight="1">
      <c r="A22" s="102" t="s">
        <v>228</v>
      </c>
      <c r="B22" s="103" t="s">
        <v>229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3" ht="19.5" customHeight="1">
      <c r="A23" s="107" t="s">
        <v>230</v>
      </c>
      <c r="B23" s="103" t="s">
        <v>231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</row>
    <row r="24" spans="1:13" ht="19.5" customHeight="1">
      <c r="A24" s="107" t="s">
        <v>232</v>
      </c>
      <c r="B24" s="103" t="s">
        <v>233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</row>
    <row r="25" spans="1:13" ht="19.5" customHeight="1">
      <c r="A25" s="107" t="s">
        <v>234</v>
      </c>
      <c r="B25" s="103" t="s">
        <v>235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</row>
    <row r="26" spans="1:13" ht="19.5" customHeight="1">
      <c r="A26" s="102" t="s">
        <v>236</v>
      </c>
      <c r="B26" s="103" t="s">
        <v>237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</row>
    <row r="27" spans="1:13" ht="19.5" customHeight="1">
      <c r="A27" s="102" t="s">
        <v>238</v>
      </c>
      <c r="B27" s="105" t="s">
        <v>239</v>
      </c>
      <c r="C27" s="104">
        <v>545807.33</v>
      </c>
      <c r="D27" s="104">
        <v>89569.16999999998</v>
      </c>
      <c r="E27" s="104">
        <v>122022.6</v>
      </c>
      <c r="F27" s="104">
        <v>192457.47999999998</v>
      </c>
      <c r="G27" s="104">
        <v>8695.47</v>
      </c>
      <c r="H27" s="104">
        <v>415.46000000000004</v>
      </c>
      <c r="I27" s="104">
        <v>30417.789999999997</v>
      </c>
      <c r="J27" s="104">
        <v>22814.8</v>
      </c>
      <c r="K27" s="104">
        <v>776.39</v>
      </c>
      <c r="L27" s="104">
        <v>1663.25</v>
      </c>
      <c r="M27" s="106">
        <v>76974.92</v>
      </c>
    </row>
    <row r="28" spans="1:13" ht="19.5" customHeight="1">
      <c r="A28" s="102" t="s">
        <v>240</v>
      </c>
      <c r="B28" s="103" t="s">
        <v>241</v>
      </c>
      <c r="C28" s="106">
        <v>471473.64</v>
      </c>
      <c r="D28" s="106">
        <v>73766.75</v>
      </c>
      <c r="E28" s="106">
        <v>115696.73000000001</v>
      </c>
      <c r="F28" s="106">
        <v>169853.25999999998</v>
      </c>
      <c r="G28" s="106">
        <v>4432.92</v>
      </c>
      <c r="H28" s="106">
        <v>278.12</v>
      </c>
      <c r="I28" s="106">
        <v>25902.010000000002</v>
      </c>
      <c r="J28" s="106">
        <v>20257.39</v>
      </c>
      <c r="K28" s="106">
        <v>389.74</v>
      </c>
      <c r="L28" s="106">
        <v>681.1499999999999</v>
      </c>
      <c r="M28" s="106">
        <v>60215.57000000001</v>
      </c>
    </row>
    <row r="29" spans="1:13" ht="19.5" customHeight="1">
      <c r="A29" s="107" t="s">
        <v>242</v>
      </c>
      <c r="B29" s="103" t="s">
        <v>243</v>
      </c>
      <c r="C29" s="106">
        <v>441721.8</v>
      </c>
      <c r="D29" s="106">
        <v>68426.32</v>
      </c>
      <c r="E29" s="106">
        <v>99628.59000000001</v>
      </c>
      <c r="F29" s="106">
        <v>164068.28000000003</v>
      </c>
      <c r="G29" s="106">
        <v>4432.92</v>
      </c>
      <c r="H29" s="106">
        <v>278.12</v>
      </c>
      <c r="I29" s="106">
        <v>25626.23</v>
      </c>
      <c r="J29" s="106">
        <v>19247.83</v>
      </c>
      <c r="K29" s="106">
        <v>389.74</v>
      </c>
      <c r="L29" s="106">
        <v>681.1499999999999</v>
      </c>
      <c r="M29" s="106">
        <v>58942.619999999995</v>
      </c>
    </row>
    <row r="30" spans="1:13" ht="19.5" customHeight="1">
      <c r="A30" s="107" t="s">
        <v>244</v>
      </c>
      <c r="B30" s="103" t="s">
        <v>245</v>
      </c>
      <c r="C30" s="106">
        <v>481.39</v>
      </c>
      <c r="D30" s="106">
        <v>125.56</v>
      </c>
      <c r="E30" s="106"/>
      <c r="F30" s="106"/>
      <c r="G30" s="106"/>
      <c r="H30" s="106"/>
      <c r="I30" s="106">
        <v>189.97</v>
      </c>
      <c r="J30" s="106"/>
      <c r="K30" s="106"/>
      <c r="L30" s="106"/>
      <c r="M30" s="106">
        <v>165.86</v>
      </c>
    </row>
    <row r="31" spans="1:13" ht="19.5" customHeight="1">
      <c r="A31" s="107" t="s">
        <v>246</v>
      </c>
      <c r="B31" s="103" t="s">
        <v>247</v>
      </c>
      <c r="C31" s="106">
        <v>13366.759999999998</v>
      </c>
      <c r="D31" s="106">
        <v>2348</v>
      </c>
      <c r="E31" s="106">
        <v>7813.13</v>
      </c>
      <c r="F31" s="106">
        <v>2040.9099999999999</v>
      </c>
      <c r="G31" s="106"/>
      <c r="H31" s="106"/>
      <c r="I31" s="106">
        <v>67.64</v>
      </c>
      <c r="J31" s="106">
        <v>567.76</v>
      </c>
      <c r="K31" s="106"/>
      <c r="L31" s="106"/>
      <c r="M31" s="106">
        <v>529.3199999999999</v>
      </c>
    </row>
    <row r="32" spans="1:13" ht="19.5" customHeight="1">
      <c r="A32" s="107" t="s">
        <v>248</v>
      </c>
      <c r="B32" s="103" t="s">
        <v>249</v>
      </c>
      <c r="C32" s="106">
        <v>15903.69</v>
      </c>
      <c r="D32" s="106">
        <v>2866.87</v>
      </c>
      <c r="E32" s="106">
        <v>8255.01</v>
      </c>
      <c r="F32" s="106">
        <v>3744.0699999999997</v>
      </c>
      <c r="G32" s="106"/>
      <c r="H32" s="106"/>
      <c r="I32" s="106">
        <v>18.17</v>
      </c>
      <c r="J32" s="106">
        <v>441.79999999999995</v>
      </c>
      <c r="K32" s="106"/>
      <c r="L32" s="106"/>
      <c r="M32" s="106">
        <v>577.77</v>
      </c>
    </row>
    <row r="33" spans="1:13" ht="19.5" customHeight="1">
      <c r="A33" s="102" t="s">
        <v>250</v>
      </c>
      <c r="B33" s="103" t="s">
        <v>251</v>
      </c>
      <c r="C33" s="106">
        <v>21713.360000000004</v>
      </c>
      <c r="D33" s="106">
        <v>3338.2</v>
      </c>
      <c r="E33" s="106">
        <v>2978.26</v>
      </c>
      <c r="F33" s="106">
        <v>5410.04</v>
      </c>
      <c r="G33" s="106">
        <v>883.61</v>
      </c>
      <c r="H33" s="106">
        <v>68.14</v>
      </c>
      <c r="I33" s="106">
        <v>1639.27</v>
      </c>
      <c r="J33" s="106">
        <v>1012.41</v>
      </c>
      <c r="K33" s="106">
        <v>103.61</v>
      </c>
      <c r="L33" s="106">
        <v>64.35</v>
      </c>
      <c r="M33" s="106">
        <v>6215.469999999999</v>
      </c>
    </row>
    <row r="34" spans="1:13" ht="19.5" customHeight="1">
      <c r="A34" s="107" t="s">
        <v>252</v>
      </c>
      <c r="B34" s="103" t="s">
        <v>253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</row>
    <row r="35" spans="1:13" ht="19.5" customHeight="1">
      <c r="A35" s="107" t="s">
        <v>254</v>
      </c>
      <c r="B35" s="103" t="s">
        <v>255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</row>
    <row r="36" spans="1:13" ht="19.5" customHeight="1">
      <c r="A36" s="107" t="s">
        <v>256</v>
      </c>
      <c r="B36" s="103" t="s">
        <v>257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</row>
    <row r="37" spans="1:13" ht="19.5" customHeight="1">
      <c r="A37" s="107" t="s">
        <v>258</v>
      </c>
      <c r="B37" s="103" t="s">
        <v>259</v>
      </c>
      <c r="C37" s="106">
        <v>13.54</v>
      </c>
      <c r="D37" s="106"/>
      <c r="E37" s="106"/>
      <c r="F37" s="106">
        <v>13.54</v>
      </c>
      <c r="G37" s="106"/>
      <c r="H37" s="106"/>
      <c r="I37" s="106"/>
      <c r="J37" s="106"/>
      <c r="K37" s="106"/>
      <c r="L37" s="106"/>
      <c r="M37" s="106"/>
    </row>
    <row r="38" spans="1:13" ht="19.5" customHeight="1">
      <c r="A38" s="107" t="s">
        <v>260</v>
      </c>
      <c r="B38" s="103" t="s">
        <v>261</v>
      </c>
      <c r="C38" s="106">
        <v>21699.820000000003</v>
      </c>
      <c r="D38" s="106">
        <v>3338.2</v>
      </c>
      <c r="E38" s="106">
        <v>2978.26</v>
      </c>
      <c r="F38" s="106">
        <v>5396.5</v>
      </c>
      <c r="G38" s="106">
        <v>883.61</v>
      </c>
      <c r="H38" s="106">
        <v>68.14</v>
      </c>
      <c r="I38" s="106">
        <v>1639.27</v>
      </c>
      <c r="J38" s="106">
        <v>1012.41</v>
      </c>
      <c r="K38" s="106">
        <v>103.61</v>
      </c>
      <c r="L38" s="106">
        <v>64.35</v>
      </c>
      <c r="M38" s="106">
        <v>6215.469999999999</v>
      </c>
    </row>
    <row r="39" spans="1:13" ht="19.5" customHeight="1">
      <c r="A39" s="102" t="s">
        <v>262</v>
      </c>
      <c r="B39" s="103" t="s">
        <v>263</v>
      </c>
      <c r="C39" s="106">
        <v>52620.32999999999</v>
      </c>
      <c r="D39" s="106">
        <v>12464.22</v>
      </c>
      <c r="E39" s="106">
        <v>3347.61</v>
      </c>
      <c r="F39" s="106">
        <v>17194.18</v>
      </c>
      <c r="G39" s="106">
        <v>3378.94</v>
      </c>
      <c r="H39" s="106">
        <v>69.2</v>
      </c>
      <c r="I39" s="106">
        <v>2876.5099999999998</v>
      </c>
      <c r="J39" s="106">
        <v>1545</v>
      </c>
      <c r="K39" s="106">
        <v>283.04</v>
      </c>
      <c r="L39" s="106">
        <v>917.75</v>
      </c>
      <c r="M39" s="106">
        <v>10543.88</v>
      </c>
    </row>
    <row r="40" spans="1:13" ht="19.5" customHeight="1">
      <c r="A40" s="107" t="s">
        <v>264</v>
      </c>
      <c r="B40" s="103" t="s">
        <v>265</v>
      </c>
      <c r="C40" s="106">
        <v>38830.01</v>
      </c>
      <c r="D40" s="106">
        <v>7464.129999999999</v>
      </c>
      <c r="E40" s="106">
        <v>3297.29</v>
      </c>
      <c r="F40" s="106">
        <v>13083.57</v>
      </c>
      <c r="G40" s="106">
        <v>2703.8999999999996</v>
      </c>
      <c r="H40" s="106">
        <v>62.989999999999995</v>
      </c>
      <c r="I40" s="106">
        <v>1549.23</v>
      </c>
      <c r="J40" s="106">
        <v>1466.42</v>
      </c>
      <c r="K40" s="106">
        <v>274.03</v>
      </c>
      <c r="L40" s="106">
        <v>886.76</v>
      </c>
      <c r="M40" s="106">
        <v>8041.69</v>
      </c>
    </row>
    <row r="41" spans="1:13" ht="19.5" customHeight="1">
      <c r="A41" s="107" t="s">
        <v>266</v>
      </c>
      <c r="B41" s="103" t="s">
        <v>267</v>
      </c>
      <c r="C41" s="106">
        <v>13790.319999999996</v>
      </c>
      <c r="D41" s="106">
        <v>5000.09</v>
      </c>
      <c r="E41" s="106">
        <v>50.32</v>
      </c>
      <c r="F41" s="106">
        <v>4110.610000000001</v>
      </c>
      <c r="G41" s="106">
        <v>675.04</v>
      </c>
      <c r="H41" s="106">
        <v>6.21</v>
      </c>
      <c r="I41" s="106">
        <v>1327.2799999999997</v>
      </c>
      <c r="J41" s="106">
        <v>78.58</v>
      </c>
      <c r="K41" s="106">
        <v>9.01</v>
      </c>
      <c r="L41" s="106">
        <v>30.99</v>
      </c>
      <c r="M41" s="106">
        <v>2502.1900000000005</v>
      </c>
    </row>
    <row r="42" spans="1:13" ht="19.5" customHeight="1">
      <c r="A42" s="102" t="s">
        <v>268</v>
      </c>
      <c r="B42" s="103" t="s">
        <v>269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</row>
    <row r="43" spans="1:13" ht="19.5" customHeight="1">
      <c r="A43" s="102" t="s">
        <v>270</v>
      </c>
      <c r="B43" s="105" t="s">
        <v>271</v>
      </c>
      <c r="C43" s="104">
        <v>176697.19</v>
      </c>
      <c r="D43" s="104">
        <v>4688.68</v>
      </c>
      <c r="E43" s="104">
        <v>7803.629999999999</v>
      </c>
      <c r="F43" s="104">
        <v>26568.200000000004</v>
      </c>
      <c r="G43" s="104">
        <v>6348.179999999999</v>
      </c>
      <c r="H43" s="104">
        <v>1148.0900000000001</v>
      </c>
      <c r="I43" s="104">
        <v>2968.0899999999997</v>
      </c>
      <c r="J43" s="104">
        <v>3630.11</v>
      </c>
      <c r="K43" s="104">
        <v>1297.4900000000002</v>
      </c>
      <c r="L43" s="104">
        <v>1082.11</v>
      </c>
      <c r="M43" s="106">
        <v>121162.60999999999</v>
      </c>
    </row>
    <row r="44" spans="1:13" ht="19.5" customHeight="1">
      <c r="A44" s="107" t="s">
        <v>300</v>
      </c>
      <c r="B44" s="103" t="s">
        <v>273</v>
      </c>
      <c r="C44" s="106">
        <v>14618.369999999999</v>
      </c>
      <c r="D44" s="106">
        <v>250.61</v>
      </c>
      <c r="E44" s="106">
        <v>1132.55</v>
      </c>
      <c r="F44" s="106">
        <v>2593.55</v>
      </c>
      <c r="G44" s="106">
        <v>2332.42</v>
      </c>
      <c r="H44" s="106">
        <v>31.84</v>
      </c>
      <c r="I44" s="106">
        <v>14.84</v>
      </c>
      <c r="J44" s="106">
        <v>31.66</v>
      </c>
      <c r="K44" s="106">
        <v>61.19</v>
      </c>
      <c r="L44" s="106">
        <v>373.38</v>
      </c>
      <c r="M44" s="106">
        <v>7796.330000000001</v>
      </c>
    </row>
    <row r="45" spans="1:13" ht="24">
      <c r="A45" s="107" t="s">
        <v>274</v>
      </c>
      <c r="B45" s="103" t="s">
        <v>275</v>
      </c>
      <c r="C45" s="106">
        <v>31283.36</v>
      </c>
      <c r="D45" s="106">
        <v>1024.65</v>
      </c>
      <c r="E45" s="106">
        <v>2260.48</v>
      </c>
      <c r="F45" s="106">
        <v>5133.740000000001</v>
      </c>
      <c r="G45" s="106">
        <v>764.71</v>
      </c>
      <c r="H45" s="106">
        <v>334.28999999999996</v>
      </c>
      <c r="I45" s="106">
        <v>528.58</v>
      </c>
      <c r="J45" s="106">
        <v>986.1699999999998</v>
      </c>
      <c r="K45" s="106">
        <v>222.19</v>
      </c>
      <c r="L45" s="106">
        <v>105.24000000000001</v>
      </c>
      <c r="M45" s="106">
        <v>19923.309999999998</v>
      </c>
    </row>
    <row r="46" spans="1:13" ht="19.5" customHeight="1">
      <c r="A46" s="107" t="s">
        <v>276</v>
      </c>
      <c r="B46" s="103" t="s">
        <v>277</v>
      </c>
      <c r="C46" s="106">
        <v>45365.240000000005</v>
      </c>
      <c r="D46" s="106">
        <v>2887.29</v>
      </c>
      <c r="E46" s="106">
        <v>3123.95</v>
      </c>
      <c r="F46" s="106">
        <v>7267.549999999999</v>
      </c>
      <c r="G46" s="106">
        <v>2108.79</v>
      </c>
      <c r="H46" s="106">
        <v>588.8100000000001</v>
      </c>
      <c r="I46" s="106">
        <v>834.4800000000001</v>
      </c>
      <c r="J46" s="106">
        <v>1723.5300000000002</v>
      </c>
      <c r="K46" s="106">
        <v>584.35</v>
      </c>
      <c r="L46" s="106">
        <v>381.92</v>
      </c>
      <c r="M46" s="106">
        <v>25864.570000000003</v>
      </c>
    </row>
    <row r="47" spans="1:13" ht="19.5" customHeight="1">
      <c r="A47" s="107" t="s">
        <v>278</v>
      </c>
      <c r="B47" s="103" t="s">
        <v>279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</row>
    <row r="48" spans="1:13" ht="19.5" customHeight="1">
      <c r="A48" s="107" t="s">
        <v>280</v>
      </c>
      <c r="B48" s="103" t="s">
        <v>281</v>
      </c>
      <c r="C48" s="106">
        <v>72266.56</v>
      </c>
      <c r="D48" s="106">
        <v>297.14</v>
      </c>
      <c r="E48" s="106">
        <v>883.8</v>
      </c>
      <c r="F48" s="106">
        <v>9948.91</v>
      </c>
      <c r="G48" s="106">
        <v>604.46</v>
      </c>
      <c r="H48" s="106">
        <v>174.97</v>
      </c>
      <c r="I48" s="106">
        <v>1403.0900000000001</v>
      </c>
      <c r="J48" s="106">
        <v>607.3499999999999</v>
      </c>
      <c r="K48" s="106">
        <v>169.87</v>
      </c>
      <c r="L48" s="106">
        <v>36.739999999999995</v>
      </c>
      <c r="M48" s="106">
        <v>58140.23</v>
      </c>
    </row>
    <row r="49" spans="1:13" ht="19.5" customHeight="1">
      <c r="A49" s="107" t="s">
        <v>282</v>
      </c>
      <c r="B49" s="103" t="s">
        <v>283</v>
      </c>
      <c r="C49" s="106">
        <v>13163.66</v>
      </c>
      <c r="D49" s="106">
        <v>228.99</v>
      </c>
      <c r="E49" s="106">
        <v>402.85</v>
      </c>
      <c r="F49" s="106">
        <v>1624.45</v>
      </c>
      <c r="G49" s="106">
        <v>537.8000000000001</v>
      </c>
      <c r="H49" s="106">
        <v>18.18</v>
      </c>
      <c r="I49" s="106">
        <v>187.1</v>
      </c>
      <c r="J49" s="106">
        <v>281.4</v>
      </c>
      <c r="K49" s="106">
        <v>259.89000000000004</v>
      </c>
      <c r="L49" s="106">
        <v>184.82999999999998</v>
      </c>
      <c r="M49" s="106">
        <v>9438.17</v>
      </c>
    </row>
  </sheetData>
  <sheetProtection/>
  <mergeCells count="15">
    <mergeCell ref="A1:M1"/>
    <mergeCell ref="M4:M5"/>
    <mergeCell ref="A4:A5"/>
    <mergeCell ref="B4:B5"/>
    <mergeCell ref="C4:C5"/>
    <mergeCell ref="D4:D5"/>
    <mergeCell ref="E4:E5"/>
    <mergeCell ref="K3:M3"/>
    <mergeCell ref="F4:F5"/>
    <mergeCell ref="G4:G5"/>
    <mergeCell ref="H4:H5"/>
    <mergeCell ref="I4:I5"/>
    <mergeCell ref="J4:J5"/>
    <mergeCell ref="K4:K5"/>
    <mergeCell ref="L4:L5"/>
  </mergeCells>
  <printOptions/>
  <pageMargins left="0.61" right="0.33" top="0.69" bottom="0.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zoomScale="85" zoomScaleNormal="85" zoomScalePageLayoutView="0" workbookViewId="0" topLeftCell="A4">
      <pane ySplit="720" topLeftCell="A28" activePane="bottomLeft" state="split"/>
      <selection pane="topLeft" activeCell="N4" sqref="N1:N16384"/>
      <selection pane="bottomLeft" activeCell="F22" sqref="F22"/>
    </sheetView>
  </sheetViews>
  <sheetFormatPr defaultColWidth="8.8515625" defaultRowHeight="15"/>
  <cols>
    <col min="1" max="1" width="21.140625" style="3" bestFit="1" customWidth="1"/>
    <col min="2" max="2" width="11.421875" style="3" customWidth="1"/>
    <col min="3" max="3" width="9.8515625" style="3" customWidth="1"/>
    <col min="4" max="4" width="9.57421875" style="3" customWidth="1"/>
    <col min="5" max="5" width="8.8515625" style="3" customWidth="1"/>
    <col min="6" max="6" width="10.57421875" style="3" customWidth="1"/>
    <col min="7" max="7" width="10.28125" style="3" customWidth="1"/>
    <col min="8" max="8" width="8.140625" style="3" customWidth="1"/>
    <col min="9" max="9" width="10.421875" style="3" customWidth="1"/>
    <col min="10" max="10" width="11.421875" style="3" customWidth="1"/>
    <col min="11" max="11" width="10.421875" style="3" customWidth="1"/>
    <col min="12" max="12" width="12.421875" style="3" customWidth="1"/>
    <col min="13" max="13" width="12.7109375" style="3" bestFit="1" customWidth="1"/>
    <col min="14" max="14" width="6.00390625" style="3" bestFit="1" customWidth="1"/>
    <col min="15" max="16384" width="8.8515625" style="3" customWidth="1"/>
  </cols>
  <sheetData>
    <row r="1" spans="1:13" ht="21.75" customHeight="1">
      <c r="A1" s="122" t="s">
        <v>168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3" spans="1:13" s="44" customFormat="1" ht="14.25">
      <c r="A3" s="123" t="s">
        <v>8</v>
      </c>
      <c r="B3" s="123" t="s">
        <v>3</v>
      </c>
      <c r="C3" s="123" t="s">
        <v>0</v>
      </c>
      <c r="D3" s="123"/>
      <c r="E3" s="123"/>
      <c r="F3" s="123" t="s">
        <v>7</v>
      </c>
      <c r="G3" s="123"/>
      <c r="H3" s="123"/>
      <c r="I3" s="123"/>
      <c r="J3" s="123"/>
      <c r="K3" s="123"/>
      <c r="L3" s="123"/>
      <c r="M3" s="123"/>
    </row>
    <row r="4" spans="1:13" s="44" customFormat="1" ht="14.25">
      <c r="A4" s="123"/>
      <c r="B4" s="123"/>
      <c r="C4" s="123"/>
      <c r="D4" s="123"/>
      <c r="E4" s="123"/>
      <c r="F4" s="123" t="s">
        <v>1</v>
      </c>
      <c r="G4" s="123"/>
      <c r="H4" s="123"/>
      <c r="I4" s="123"/>
      <c r="J4" s="123" t="s">
        <v>2</v>
      </c>
      <c r="K4" s="123"/>
      <c r="L4" s="123"/>
      <c r="M4" s="123"/>
    </row>
    <row r="5" spans="1:13" s="44" customFormat="1" ht="14.25">
      <c r="A5" s="123"/>
      <c r="B5" s="123"/>
      <c r="C5" s="45" t="s">
        <v>3</v>
      </c>
      <c r="D5" s="45" t="s">
        <v>4</v>
      </c>
      <c r="E5" s="45" t="s">
        <v>5</v>
      </c>
      <c r="F5" s="45" t="s">
        <v>3</v>
      </c>
      <c r="G5" s="45" t="s">
        <v>4</v>
      </c>
      <c r="H5" s="45" t="s">
        <v>5</v>
      </c>
      <c r="I5" s="45" t="s">
        <v>6</v>
      </c>
      <c r="J5" s="45" t="s">
        <v>3</v>
      </c>
      <c r="K5" s="45" t="s">
        <v>4</v>
      </c>
      <c r="L5" s="45" t="s">
        <v>5</v>
      </c>
      <c r="M5" s="45" t="s">
        <v>6</v>
      </c>
    </row>
    <row r="6" spans="1:13" ht="14.25">
      <c r="A6" s="46" t="s">
        <v>91</v>
      </c>
      <c r="B6" s="47">
        <f>SUM(B7,B17,B25,B35,B47,B51,B61,B70,B83,B95)</f>
        <v>213503.74</v>
      </c>
      <c r="C6" s="47">
        <f aca="true" t="shared" si="0" ref="C6:M6">SUM(C7,C17,C25,C35,C47,C51,C61,C70,C83,C95)</f>
        <v>6749.430000000001</v>
      </c>
      <c r="D6" s="48">
        <f t="shared" si="0"/>
        <v>5085.969999999999</v>
      </c>
      <c r="E6" s="47">
        <f t="shared" si="0"/>
        <v>1705.6300000000003</v>
      </c>
      <c r="F6" s="47">
        <f t="shared" si="0"/>
        <v>23875.549999999996</v>
      </c>
      <c r="G6" s="47">
        <f t="shared" si="0"/>
        <v>10615.649999999998</v>
      </c>
      <c r="H6" s="47">
        <f t="shared" si="0"/>
        <v>459.76</v>
      </c>
      <c r="I6" s="47">
        <f t="shared" si="0"/>
        <v>12800.140000000001</v>
      </c>
      <c r="J6" s="47">
        <f t="shared" si="0"/>
        <v>182770.87999999998</v>
      </c>
      <c r="K6" s="48">
        <f t="shared" si="0"/>
        <v>60654.299999999996</v>
      </c>
      <c r="L6" s="47">
        <f t="shared" si="0"/>
        <v>13664.830000000002</v>
      </c>
      <c r="M6" s="47">
        <f t="shared" si="0"/>
        <v>107688.87</v>
      </c>
    </row>
    <row r="7" spans="1:13" ht="14.25">
      <c r="A7" s="49" t="s">
        <v>36</v>
      </c>
      <c r="B7" s="48">
        <f>SUM(B8:B16)</f>
        <v>35076.44999999999</v>
      </c>
      <c r="C7" s="48">
        <v>774.5900000000001</v>
      </c>
      <c r="D7" s="48">
        <v>504.56</v>
      </c>
      <c r="E7" s="48">
        <v>270.03000000000003</v>
      </c>
      <c r="F7" s="48">
        <v>5494.709999999999</v>
      </c>
      <c r="G7" s="48">
        <v>3071.1299999999997</v>
      </c>
      <c r="H7" s="48">
        <v>58.7</v>
      </c>
      <c r="I7" s="48">
        <v>2364.88</v>
      </c>
      <c r="J7" s="48">
        <v>28807.149999999998</v>
      </c>
      <c r="K7" s="48">
        <v>17823.069999999992</v>
      </c>
      <c r="L7" s="48">
        <v>564.14</v>
      </c>
      <c r="M7" s="48">
        <v>10419.939999999997</v>
      </c>
    </row>
    <row r="8" spans="1:13" ht="14.25">
      <c r="A8" s="2" t="s">
        <v>39</v>
      </c>
      <c r="B8" s="6">
        <f aca="true" t="shared" si="1" ref="B8:B16">C8+F8+J8</f>
        <v>2682.87</v>
      </c>
      <c r="C8" s="6">
        <v>623.23</v>
      </c>
      <c r="D8" s="50">
        <v>366.37</v>
      </c>
      <c r="E8" s="6">
        <v>256.86</v>
      </c>
      <c r="F8" s="6"/>
      <c r="G8" s="6"/>
      <c r="H8" s="6"/>
      <c r="I8" s="6"/>
      <c r="J8" s="6">
        <v>2059.64</v>
      </c>
      <c r="K8" s="50">
        <v>926.9999999999998</v>
      </c>
      <c r="L8" s="6">
        <v>2.2</v>
      </c>
      <c r="M8" s="6">
        <v>1130.44</v>
      </c>
    </row>
    <row r="9" spans="1:13" ht="14.25">
      <c r="A9" s="2" t="s">
        <v>40</v>
      </c>
      <c r="B9" s="6">
        <f t="shared" si="1"/>
        <v>6948.9899999999925</v>
      </c>
      <c r="C9" s="6"/>
      <c r="D9" s="50"/>
      <c r="E9" s="6"/>
      <c r="F9" s="6">
        <v>130.19000000000005</v>
      </c>
      <c r="G9" s="6">
        <v>38.290000000000056</v>
      </c>
      <c r="H9" s="6">
        <v>0.27</v>
      </c>
      <c r="I9" s="6">
        <v>91.63</v>
      </c>
      <c r="J9" s="6">
        <v>6818.799999999992</v>
      </c>
      <c r="K9" s="50">
        <v>5863.349999999993</v>
      </c>
      <c r="L9" s="6">
        <v>123.48</v>
      </c>
      <c r="M9" s="6">
        <v>831.9699999999992</v>
      </c>
    </row>
    <row r="10" spans="1:13" ht="14.25">
      <c r="A10" s="2" t="s">
        <v>41</v>
      </c>
      <c r="B10" s="6">
        <f t="shared" si="1"/>
        <v>2948.2299999999977</v>
      </c>
      <c r="C10" s="6">
        <v>7.82</v>
      </c>
      <c r="D10" s="50">
        <v>0.25</v>
      </c>
      <c r="E10" s="6">
        <v>7.57</v>
      </c>
      <c r="F10" s="6">
        <v>1818.74</v>
      </c>
      <c r="G10" s="6">
        <v>825.88</v>
      </c>
      <c r="H10" s="6">
        <v>36.85</v>
      </c>
      <c r="I10" s="6">
        <v>956.01</v>
      </c>
      <c r="J10" s="6">
        <v>1121.6699999999978</v>
      </c>
      <c r="K10" s="50">
        <v>676.4599999999979</v>
      </c>
      <c r="L10" s="6">
        <v>68.59000000000003</v>
      </c>
      <c r="M10" s="6">
        <v>376.6199999999999</v>
      </c>
    </row>
    <row r="11" spans="1:13" ht="14.25">
      <c r="A11" s="2" t="s">
        <v>42</v>
      </c>
      <c r="B11" s="6">
        <f t="shared" si="1"/>
        <v>1021.32</v>
      </c>
      <c r="C11" s="6">
        <v>10.030000000000001</v>
      </c>
      <c r="D11" s="50">
        <v>10.030000000000001</v>
      </c>
      <c r="E11" s="6"/>
      <c r="F11" s="6"/>
      <c r="G11" s="6"/>
      <c r="H11" s="6"/>
      <c r="I11" s="6"/>
      <c r="J11" s="6">
        <v>1011.2900000000001</v>
      </c>
      <c r="K11" s="50">
        <v>124.59999999999998</v>
      </c>
      <c r="L11" s="6">
        <v>2.42</v>
      </c>
      <c r="M11" s="6">
        <v>884.2700000000001</v>
      </c>
    </row>
    <row r="12" spans="1:13" ht="14.25">
      <c r="A12" s="2" t="s">
        <v>43</v>
      </c>
      <c r="B12" s="6">
        <f t="shared" si="1"/>
        <v>3822.5600000000027</v>
      </c>
      <c r="C12" s="6">
        <v>25.310000000000002</v>
      </c>
      <c r="D12" s="50">
        <v>25.310000000000002</v>
      </c>
      <c r="E12" s="6"/>
      <c r="F12" s="6"/>
      <c r="G12" s="6"/>
      <c r="H12" s="6"/>
      <c r="I12" s="6"/>
      <c r="J12" s="6">
        <v>3797.2500000000027</v>
      </c>
      <c r="K12" s="50">
        <v>2597.9200000000033</v>
      </c>
      <c r="L12" s="6">
        <v>167.07999999999996</v>
      </c>
      <c r="M12" s="6">
        <v>1032.2499999999995</v>
      </c>
    </row>
    <row r="13" spans="1:13" ht="14.25">
      <c r="A13" s="2" t="s">
        <v>44</v>
      </c>
      <c r="B13" s="6">
        <f t="shared" si="1"/>
        <v>1563.6099999999997</v>
      </c>
      <c r="C13" s="6">
        <v>27.220000000000006</v>
      </c>
      <c r="D13" s="50">
        <v>26.220000000000006</v>
      </c>
      <c r="E13" s="6">
        <v>1</v>
      </c>
      <c r="F13" s="6"/>
      <c r="G13" s="6"/>
      <c r="H13" s="6"/>
      <c r="I13" s="6"/>
      <c r="J13" s="6">
        <v>1536.3899999999996</v>
      </c>
      <c r="K13" s="50">
        <v>173.99</v>
      </c>
      <c r="L13" s="6">
        <v>3.01</v>
      </c>
      <c r="M13" s="6">
        <v>1359.3899999999996</v>
      </c>
    </row>
    <row r="14" spans="1:13" ht="14.25">
      <c r="A14" s="2" t="s">
        <v>45</v>
      </c>
      <c r="B14" s="6">
        <f t="shared" si="1"/>
        <v>5121.8099999999995</v>
      </c>
      <c r="C14" s="6">
        <v>80.98</v>
      </c>
      <c r="D14" s="50">
        <v>76.38000000000001</v>
      </c>
      <c r="E14" s="6">
        <v>4.6</v>
      </c>
      <c r="F14" s="6"/>
      <c r="G14" s="6"/>
      <c r="H14" s="6"/>
      <c r="I14" s="6"/>
      <c r="J14" s="6">
        <v>5040.83</v>
      </c>
      <c r="K14" s="50">
        <v>3549.74</v>
      </c>
      <c r="L14" s="6">
        <v>17.35</v>
      </c>
      <c r="M14" s="6">
        <v>1473.74</v>
      </c>
    </row>
    <row r="15" spans="1:13" ht="14.25">
      <c r="A15" s="2" t="s">
        <v>46</v>
      </c>
      <c r="B15" s="6">
        <f t="shared" si="1"/>
        <v>6836.52</v>
      </c>
      <c r="C15" s="6"/>
      <c r="D15" s="50"/>
      <c r="E15" s="6"/>
      <c r="F15" s="6">
        <v>1122.8899999999999</v>
      </c>
      <c r="G15" s="6">
        <v>193.08999999999958</v>
      </c>
      <c r="H15" s="6">
        <v>2.46</v>
      </c>
      <c r="I15" s="6">
        <v>927.3400000000003</v>
      </c>
      <c r="J15" s="6">
        <v>5713.630000000001</v>
      </c>
      <c r="K15" s="50">
        <v>2941.7300000000005</v>
      </c>
      <c r="L15" s="6">
        <v>145.10999999999999</v>
      </c>
      <c r="M15" s="6">
        <v>2626.79</v>
      </c>
    </row>
    <row r="16" spans="1:13" ht="14.25">
      <c r="A16" s="2" t="s">
        <v>47</v>
      </c>
      <c r="B16" s="6">
        <f t="shared" si="1"/>
        <v>4130.54</v>
      </c>
      <c r="C16" s="6"/>
      <c r="D16" s="50"/>
      <c r="E16" s="6"/>
      <c r="F16" s="6">
        <v>2422.89</v>
      </c>
      <c r="G16" s="6">
        <v>2013.87</v>
      </c>
      <c r="H16" s="6">
        <v>19.12</v>
      </c>
      <c r="I16" s="6">
        <v>389.9</v>
      </c>
      <c r="J16" s="6">
        <v>1707.65</v>
      </c>
      <c r="K16" s="50">
        <v>968.2800000000007</v>
      </c>
      <c r="L16" s="6">
        <v>34.900000000000006</v>
      </c>
      <c r="M16" s="6">
        <v>704.4699999999995</v>
      </c>
    </row>
    <row r="17" spans="1:13" ht="14.25">
      <c r="A17" s="51" t="s">
        <v>35</v>
      </c>
      <c r="B17" s="52">
        <f>SUM(B18:B24)</f>
        <v>16865.09</v>
      </c>
      <c r="C17" s="52">
        <v>641.3199999999999</v>
      </c>
      <c r="D17" s="52">
        <v>522.03</v>
      </c>
      <c r="E17" s="52">
        <v>119.28999999999999</v>
      </c>
      <c r="F17" s="52">
        <v>130.16</v>
      </c>
      <c r="G17" s="52">
        <v>112.66</v>
      </c>
      <c r="H17" s="52">
        <v>17.5</v>
      </c>
      <c r="I17" s="52"/>
      <c r="J17" s="52">
        <v>16093.61</v>
      </c>
      <c r="K17" s="52">
        <v>2935.4799999999996</v>
      </c>
      <c r="L17" s="52">
        <v>654.3000000000001</v>
      </c>
      <c r="M17" s="52">
        <v>12503.829999999998</v>
      </c>
    </row>
    <row r="18" spans="1:13" ht="15">
      <c r="A18" s="4" t="s">
        <v>9</v>
      </c>
      <c r="B18" s="40">
        <f aca="true" t="shared" si="2" ref="B18:B24">C18+F18+J18</f>
        <v>2021.99</v>
      </c>
      <c r="C18" s="40">
        <v>115.7</v>
      </c>
      <c r="D18" s="40">
        <v>105.97</v>
      </c>
      <c r="E18" s="40">
        <v>9.73</v>
      </c>
      <c r="F18" s="40"/>
      <c r="G18" s="40"/>
      <c r="H18" s="40"/>
      <c r="I18" s="40"/>
      <c r="J18" s="40">
        <v>1906.29</v>
      </c>
      <c r="K18" s="40">
        <v>330.82000000000005</v>
      </c>
      <c r="L18" s="40"/>
      <c r="M18" s="40">
        <v>1575.47</v>
      </c>
    </row>
    <row r="19" spans="1:13" ht="15.75" customHeight="1">
      <c r="A19" s="4" t="s">
        <v>10</v>
      </c>
      <c r="B19" s="40">
        <f t="shared" si="2"/>
        <v>2850.48</v>
      </c>
      <c r="C19" s="40">
        <v>45.25</v>
      </c>
      <c r="D19" s="40">
        <v>21.05</v>
      </c>
      <c r="E19" s="40">
        <v>24.2</v>
      </c>
      <c r="F19" s="40">
        <v>8.3</v>
      </c>
      <c r="G19" s="40">
        <v>8.3</v>
      </c>
      <c r="H19" s="40"/>
      <c r="I19" s="40"/>
      <c r="J19" s="40">
        <v>2796.93</v>
      </c>
      <c r="K19" s="40">
        <v>231.54</v>
      </c>
      <c r="L19" s="40">
        <v>15.330000000000002</v>
      </c>
      <c r="M19" s="40">
        <v>2550.06</v>
      </c>
    </row>
    <row r="20" spans="1:13" ht="15">
      <c r="A20" s="4" t="s">
        <v>11</v>
      </c>
      <c r="B20" s="40">
        <f t="shared" si="2"/>
        <v>2758.73</v>
      </c>
      <c r="C20" s="40">
        <v>46.46</v>
      </c>
      <c r="D20" s="40">
        <v>43.61</v>
      </c>
      <c r="E20" s="40">
        <v>2.85</v>
      </c>
      <c r="F20" s="40"/>
      <c r="G20" s="40"/>
      <c r="H20" s="40"/>
      <c r="I20" s="40"/>
      <c r="J20" s="40">
        <v>2712.27</v>
      </c>
      <c r="K20" s="40">
        <v>650.74</v>
      </c>
      <c r="L20" s="40">
        <v>96.43</v>
      </c>
      <c r="M20" s="40">
        <v>1965.1</v>
      </c>
    </row>
    <row r="21" spans="1:13" ht="15">
      <c r="A21" s="4" t="s">
        <v>12</v>
      </c>
      <c r="B21" s="40">
        <f t="shared" si="2"/>
        <v>2118.81</v>
      </c>
      <c r="C21" s="40">
        <v>23.23</v>
      </c>
      <c r="D21" s="40">
        <v>23.23</v>
      </c>
      <c r="E21" s="40"/>
      <c r="F21" s="40"/>
      <c r="G21" s="40"/>
      <c r="H21" s="40"/>
      <c r="I21" s="40"/>
      <c r="J21" s="40">
        <v>2095.58</v>
      </c>
      <c r="K21" s="40">
        <v>257.90999999999997</v>
      </c>
      <c r="L21" s="40">
        <v>17.39</v>
      </c>
      <c r="M21" s="40">
        <v>1820.28</v>
      </c>
    </row>
    <row r="22" spans="1:13" ht="15">
      <c r="A22" s="4" t="s">
        <v>13</v>
      </c>
      <c r="B22" s="40">
        <f t="shared" si="2"/>
        <v>2297.68</v>
      </c>
      <c r="C22" s="40">
        <v>262</v>
      </c>
      <c r="D22" s="40">
        <v>214.46</v>
      </c>
      <c r="E22" s="40">
        <v>47.54</v>
      </c>
      <c r="F22" s="40">
        <v>51.94</v>
      </c>
      <c r="G22" s="40">
        <v>51.94</v>
      </c>
      <c r="H22" s="40"/>
      <c r="I22" s="40"/>
      <c r="J22" s="40">
        <v>1983.7399999999998</v>
      </c>
      <c r="K22" s="40">
        <v>226.35</v>
      </c>
      <c r="L22" s="40">
        <v>290.83</v>
      </c>
      <c r="M22" s="40">
        <v>1466.56</v>
      </c>
    </row>
    <row r="23" spans="1:13" ht="15">
      <c r="A23" s="4" t="s">
        <v>14</v>
      </c>
      <c r="B23" s="40">
        <f t="shared" si="2"/>
        <v>3712.6800000000003</v>
      </c>
      <c r="C23" s="40">
        <v>115.99</v>
      </c>
      <c r="D23" s="40">
        <v>101.07</v>
      </c>
      <c r="E23" s="40">
        <v>14.92</v>
      </c>
      <c r="F23" s="40"/>
      <c r="G23" s="40"/>
      <c r="H23" s="40"/>
      <c r="I23" s="40"/>
      <c r="J23" s="40">
        <v>3596.6900000000005</v>
      </c>
      <c r="K23" s="40">
        <v>1235.41</v>
      </c>
      <c r="L23" s="40">
        <v>185.21</v>
      </c>
      <c r="M23" s="40">
        <v>2176.07</v>
      </c>
    </row>
    <row r="24" spans="1:13" ht="15">
      <c r="A24" s="4" t="s">
        <v>15</v>
      </c>
      <c r="B24" s="40">
        <f t="shared" si="2"/>
        <v>1104.72</v>
      </c>
      <c r="C24" s="40">
        <v>32.69</v>
      </c>
      <c r="D24" s="40">
        <v>12.64</v>
      </c>
      <c r="E24" s="40">
        <v>20.05</v>
      </c>
      <c r="F24" s="40">
        <v>69.92</v>
      </c>
      <c r="G24" s="40">
        <v>52.42</v>
      </c>
      <c r="H24" s="40">
        <v>17.5</v>
      </c>
      <c r="I24" s="40"/>
      <c r="J24" s="40">
        <v>1002.11</v>
      </c>
      <c r="K24" s="40">
        <v>2.709999999999999</v>
      </c>
      <c r="L24" s="40">
        <v>49.11</v>
      </c>
      <c r="M24" s="40">
        <v>950.29</v>
      </c>
    </row>
    <row r="25" spans="1:13" ht="14.25">
      <c r="A25" s="46" t="s">
        <v>16</v>
      </c>
      <c r="B25" s="47">
        <f>SUM(B26:B34)</f>
        <v>18275.86</v>
      </c>
      <c r="C25" s="47">
        <v>627.5699999999999</v>
      </c>
      <c r="D25" s="48">
        <v>613.39</v>
      </c>
      <c r="E25" s="47">
        <v>14.18</v>
      </c>
      <c r="F25" s="47">
        <v>1797.62</v>
      </c>
      <c r="G25" s="47">
        <v>746.73</v>
      </c>
      <c r="H25" s="47">
        <v>33.13</v>
      </c>
      <c r="I25" s="47">
        <v>1017.76</v>
      </c>
      <c r="J25" s="53">
        <v>15742.79</v>
      </c>
      <c r="K25" s="52">
        <v>5074.94</v>
      </c>
      <c r="L25" s="53">
        <v>858.55</v>
      </c>
      <c r="M25" s="53">
        <v>9809.3</v>
      </c>
    </row>
    <row r="26" spans="1:13" ht="15">
      <c r="A26" s="54" t="s">
        <v>48</v>
      </c>
      <c r="B26" s="50">
        <f aca="true" t="shared" si="3" ref="B26:B34">C26+F26+J26</f>
        <v>268.40999999999997</v>
      </c>
      <c r="C26" s="50">
        <v>2.28</v>
      </c>
      <c r="D26" s="50">
        <v>2.28</v>
      </c>
      <c r="E26" s="50"/>
      <c r="F26" s="50">
        <v>0</v>
      </c>
      <c r="G26" s="50"/>
      <c r="H26" s="50"/>
      <c r="I26" s="50"/>
      <c r="J26" s="40">
        <v>266.13</v>
      </c>
      <c r="K26" s="40">
        <v>7.2</v>
      </c>
      <c r="L26" s="40">
        <v>152.65</v>
      </c>
      <c r="M26" s="40">
        <v>106.28</v>
      </c>
    </row>
    <row r="27" spans="1:13" ht="15">
      <c r="A27" s="54" t="s">
        <v>49</v>
      </c>
      <c r="B27" s="50">
        <f t="shared" si="3"/>
        <v>1706.5700000000002</v>
      </c>
      <c r="C27" s="50">
        <v>48.65</v>
      </c>
      <c r="D27" s="50">
        <v>41.47</v>
      </c>
      <c r="E27" s="50">
        <v>7.18</v>
      </c>
      <c r="F27" s="50">
        <v>248.75</v>
      </c>
      <c r="G27" s="50">
        <v>171.25</v>
      </c>
      <c r="H27" s="50">
        <v>8.51</v>
      </c>
      <c r="I27" s="50">
        <v>68.99</v>
      </c>
      <c r="J27" s="40">
        <v>1409.17</v>
      </c>
      <c r="K27" s="40">
        <v>793.39</v>
      </c>
      <c r="L27" s="40">
        <v>56.09</v>
      </c>
      <c r="M27" s="40">
        <v>559.69</v>
      </c>
    </row>
    <row r="28" spans="1:13" ht="15">
      <c r="A28" s="54" t="s">
        <v>50</v>
      </c>
      <c r="B28" s="50">
        <f t="shared" si="3"/>
        <v>2939.54</v>
      </c>
      <c r="C28" s="50">
        <v>28.79</v>
      </c>
      <c r="D28" s="50">
        <v>28.23</v>
      </c>
      <c r="E28" s="50">
        <v>0.56</v>
      </c>
      <c r="F28" s="50">
        <v>0.13</v>
      </c>
      <c r="G28" s="50"/>
      <c r="H28" s="50"/>
      <c r="I28" s="50">
        <v>0.13</v>
      </c>
      <c r="J28" s="40">
        <v>2910.62</v>
      </c>
      <c r="K28" s="40">
        <v>1072.47</v>
      </c>
      <c r="L28" s="40">
        <v>28.5</v>
      </c>
      <c r="M28" s="40">
        <v>1809.65</v>
      </c>
    </row>
    <row r="29" spans="1:13" ht="15">
      <c r="A29" s="54" t="s">
        <v>51</v>
      </c>
      <c r="B29" s="50">
        <f t="shared" si="3"/>
        <v>576.26</v>
      </c>
      <c r="C29" s="50">
        <v>61.46</v>
      </c>
      <c r="D29" s="50">
        <v>60.18</v>
      </c>
      <c r="E29" s="50">
        <v>1.28</v>
      </c>
      <c r="F29" s="50">
        <v>322.82</v>
      </c>
      <c r="G29" s="50">
        <v>265.44</v>
      </c>
      <c r="H29" s="50"/>
      <c r="I29" s="50">
        <v>57.38</v>
      </c>
      <c r="J29" s="40">
        <f>SUM(K29:M29)</f>
        <v>191.98000000000002</v>
      </c>
      <c r="K29" s="40">
        <v>32.57</v>
      </c>
      <c r="L29" s="40">
        <v>0.63</v>
      </c>
      <c r="M29" s="40">
        <f>107.88+50.9</f>
        <v>158.78</v>
      </c>
    </row>
    <row r="30" spans="1:13" ht="15">
      <c r="A30" s="54" t="s">
        <v>52</v>
      </c>
      <c r="B30" s="50">
        <f t="shared" si="3"/>
        <v>820.23</v>
      </c>
      <c r="C30" s="50">
        <v>46.76</v>
      </c>
      <c r="D30" s="50">
        <v>46.76</v>
      </c>
      <c r="E30" s="50"/>
      <c r="F30" s="50">
        <v>333.64</v>
      </c>
      <c r="G30" s="50">
        <v>79.28</v>
      </c>
      <c r="H30" s="50">
        <v>23.28</v>
      </c>
      <c r="I30" s="50">
        <v>231.08</v>
      </c>
      <c r="J30" s="40">
        <v>439.83000000000004</v>
      </c>
      <c r="K30" s="40">
        <v>133.14</v>
      </c>
      <c r="L30" s="40">
        <v>20.78</v>
      </c>
      <c r="M30" s="40">
        <v>285.91</v>
      </c>
    </row>
    <row r="31" spans="1:13" ht="15">
      <c r="A31" s="54" t="s">
        <v>53</v>
      </c>
      <c r="B31" s="50">
        <f t="shared" si="3"/>
        <v>3739.7099999999996</v>
      </c>
      <c r="C31" s="50">
        <v>206.94</v>
      </c>
      <c r="D31" s="50">
        <v>204.9</v>
      </c>
      <c r="E31" s="50">
        <v>2.04</v>
      </c>
      <c r="F31" s="50">
        <v>198.08</v>
      </c>
      <c r="G31" s="50">
        <v>53.72</v>
      </c>
      <c r="H31" s="50"/>
      <c r="I31" s="50">
        <v>144.36</v>
      </c>
      <c r="J31" s="40">
        <v>3334.6899999999996</v>
      </c>
      <c r="K31" s="40">
        <v>1371.09</v>
      </c>
      <c r="L31" s="40">
        <v>102.09</v>
      </c>
      <c r="M31" s="40">
        <v>1861.51</v>
      </c>
    </row>
    <row r="32" spans="1:13" ht="15">
      <c r="A32" s="54" t="s">
        <v>54</v>
      </c>
      <c r="B32" s="50">
        <f t="shared" si="3"/>
        <v>3403.6800000000003</v>
      </c>
      <c r="C32" s="50">
        <v>115.65</v>
      </c>
      <c r="D32" s="50">
        <v>112.53</v>
      </c>
      <c r="E32" s="50">
        <v>3.12</v>
      </c>
      <c r="F32" s="50">
        <v>217.55</v>
      </c>
      <c r="G32" s="50">
        <v>96.51</v>
      </c>
      <c r="H32" s="50"/>
      <c r="I32" s="50">
        <v>121.04</v>
      </c>
      <c r="J32" s="40">
        <v>3070.48</v>
      </c>
      <c r="K32" s="40">
        <v>1219.99</v>
      </c>
      <c r="L32" s="40">
        <v>21.63</v>
      </c>
      <c r="M32" s="40">
        <v>1828.86</v>
      </c>
    </row>
    <row r="33" spans="1:13" ht="15">
      <c r="A33" s="54" t="s">
        <v>55</v>
      </c>
      <c r="B33" s="50">
        <f t="shared" si="3"/>
        <v>3632.74</v>
      </c>
      <c r="C33" s="50">
        <v>34.9</v>
      </c>
      <c r="D33" s="50">
        <v>34.9</v>
      </c>
      <c r="E33" s="50"/>
      <c r="F33" s="50">
        <v>476.65</v>
      </c>
      <c r="G33" s="50">
        <v>80.53</v>
      </c>
      <c r="H33" s="50">
        <v>1.34</v>
      </c>
      <c r="I33" s="50">
        <v>394.78</v>
      </c>
      <c r="J33" s="40">
        <v>3121.19</v>
      </c>
      <c r="K33" s="40">
        <v>265.88</v>
      </c>
      <c r="L33" s="40">
        <v>374.28</v>
      </c>
      <c r="M33" s="40">
        <v>2481.03</v>
      </c>
    </row>
    <row r="34" spans="1:13" ht="15">
      <c r="A34" s="54" t="s">
        <v>56</v>
      </c>
      <c r="B34" s="50">
        <f t="shared" si="3"/>
        <v>1188.72</v>
      </c>
      <c r="C34" s="50">
        <v>82.14</v>
      </c>
      <c r="D34" s="50">
        <v>82.14</v>
      </c>
      <c r="E34" s="50"/>
      <c r="F34" s="50"/>
      <c r="G34" s="50"/>
      <c r="H34" s="50"/>
      <c r="I34" s="50"/>
      <c r="J34" s="40">
        <v>1106.58</v>
      </c>
      <c r="K34" s="40">
        <v>179.21</v>
      </c>
      <c r="L34" s="40">
        <v>101.9</v>
      </c>
      <c r="M34" s="40">
        <v>825.47</v>
      </c>
    </row>
    <row r="35" spans="1:13" ht="14.25">
      <c r="A35" s="55" t="s">
        <v>17</v>
      </c>
      <c r="B35" s="52">
        <f>SUM(B36:B46)</f>
        <v>23632.820000000003</v>
      </c>
      <c r="C35" s="52">
        <v>1405.2900000000002</v>
      </c>
      <c r="D35" s="52">
        <v>1355.58</v>
      </c>
      <c r="E35" s="52">
        <v>49.71</v>
      </c>
      <c r="F35" s="52">
        <v>4561.2</v>
      </c>
      <c r="G35" s="52">
        <v>1365.16</v>
      </c>
      <c r="H35" s="52">
        <v>219.05999999999997</v>
      </c>
      <c r="I35" s="52">
        <v>2976.98</v>
      </c>
      <c r="J35" s="47">
        <v>17666.329999999998</v>
      </c>
      <c r="K35" s="48">
        <v>6068.240000000001</v>
      </c>
      <c r="L35" s="47">
        <v>551.25</v>
      </c>
      <c r="M35" s="47">
        <v>11046.839999999998</v>
      </c>
    </row>
    <row r="36" spans="1:13" ht="15">
      <c r="A36" s="56" t="s">
        <v>18</v>
      </c>
      <c r="B36" s="40">
        <f aca="true" t="shared" si="4" ref="B36:B46">C36+F36+J36</f>
        <v>2397.5299999999997</v>
      </c>
      <c r="C36" s="40">
        <v>62.36</v>
      </c>
      <c r="D36" s="40">
        <v>62.36</v>
      </c>
      <c r="E36" s="40"/>
      <c r="F36" s="40">
        <v>867.18</v>
      </c>
      <c r="G36" s="40">
        <v>240.14</v>
      </c>
      <c r="H36" s="40">
        <v>152.51</v>
      </c>
      <c r="I36" s="40">
        <v>474.53</v>
      </c>
      <c r="J36" s="50">
        <v>1467.99</v>
      </c>
      <c r="K36" s="50">
        <v>434.65</v>
      </c>
      <c r="L36" s="50">
        <v>40.05</v>
      </c>
      <c r="M36" s="50">
        <v>993.29</v>
      </c>
    </row>
    <row r="37" spans="1:13" ht="15">
      <c r="A37" s="56" t="s">
        <v>19</v>
      </c>
      <c r="B37" s="40">
        <f t="shared" si="4"/>
        <v>1616.56</v>
      </c>
      <c r="C37" s="40">
        <v>79.91</v>
      </c>
      <c r="D37" s="40">
        <v>69.22</v>
      </c>
      <c r="E37" s="40">
        <v>10.69</v>
      </c>
      <c r="F37" s="40">
        <v>210.24</v>
      </c>
      <c r="G37" s="40">
        <v>33.93</v>
      </c>
      <c r="H37" s="40">
        <v>1.88</v>
      </c>
      <c r="I37" s="40">
        <v>174.43</v>
      </c>
      <c r="J37" s="50">
        <v>1326.4099999999999</v>
      </c>
      <c r="K37" s="50">
        <v>222.44</v>
      </c>
      <c r="L37" s="50">
        <v>164.44</v>
      </c>
      <c r="M37" s="50">
        <v>939.53</v>
      </c>
    </row>
    <row r="38" spans="1:13" ht="15">
      <c r="A38" s="56" t="s">
        <v>20</v>
      </c>
      <c r="B38" s="40">
        <f t="shared" si="4"/>
        <v>2638.2300000000005</v>
      </c>
      <c r="C38" s="40">
        <v>36.86000000000001</v>
      </c>
      <c r="D38" s="40">
        <v>35.59</v>
      </c>
      <c r="E38" s="40">
        <v>1.27</v>
      </c>
      <c r="F38" s="40">
        <v>207.46</v>
      </c>
      <c r="G38" s="40">
        <v>50.49</v>
      </c>
      <c r="H38" s="40"/>
      <c r="I38" s="40">
        <v>156.97</v>
      </c>
      <c r="J38" s="50">
        <v>2393.9100000000003</v>
      </c>
      <c r="K38" s="50">
        <v>268.97</v>
      </c>
      <c r="L38" s="50">
        <v>60.87</v>
      </c>
      <c r="M38" s="50">
        <v>2064.07</v>
      </c>
    </row>
    <row r="39" spans="1:13" ht="15">
      <c r="A39" s="56" t="s">
        <v>21</v>
      </c>
      <c r="B39" s="40">
        <f t="shared" si="4"/>
        <v>2310.5</v>
      </c>
      <c r="C39" s="40">
        <v>12.23</v>
      </c>
      <c r="D39" s="40">
        <v>12.23</v>
      </c>
      <c r="E39" s="40"/>
      <c r="F39" s="40">
        <v>221.82999999999998</v>
      </c>
      <c r="G39" s="40">
        <v>77.49</v>
      </c>
      <c r="H39" s="40"/>
      <c r="I39" s="40">
        <v>144.34</v>
      </c>
      <c r="J39" s="50">
        <v>2076.44</v>
      </c>
      <c r="K39" s="50">
        <v>440.88</v>
      </c>
      <c r="L39" s="50">
        <v>6.89</v>
      </c>
      <c r="M39" s="50">
        <v>1628.67</v>
      </c>
    </row>
    <row r="40" spans="1:13" ht="15">
      <c r="A40" s="56" t="s">
        <v>22</v>
      </c>
      <c r="B40" s="40">
        <f t="shared" si="4"/>
        <v>3861.4400000000005</v>
      </c>
      <c r="C40" s="40">
        <v>210.01000000000002</v>
      </c>
      <c r="D40" s="40">
        <v>197.11</v>
      </c>
      <c r="E40" s="40">
        <v>12.9</v>
      </c>
      <c r="F40" s="40"/>
      <c r="G40" s="40"/>
      <c r="H40" s="40"/>
      <c r="I40" s="40"/>
      <c r="J40" s="50">
        <v>3651.4300000000003</v>
      </c>
      <c r="K40" s="50">
        <v>1733.82</v>
      </c>
      <c r="L40" s="50">
        <v>115.62</v>
      </c>
      <c r="M40" s="50">
        <v>1801.99</v>
      </c>
    </row>
    <row r="41" spans="1:13" ht="15">
      <c r="A41" s="56" t="s">
        <v>23</v>
      </c>
      <c r="B41" s="40">
        <f t="shared" si="4"/>
        <v>2469.82</v>
      </c>
      <c r="C41" s="40">
        <v>109.16</v>
      </c>
      <c r="D41" s="40">
        <v>107.86</v>
      </c>
      <c r="E41" s="40">
        <v>1.3</v>
      </c>
      <c r="F41" s="40">
        <v>1119.93</v>
      </c>
      <c r="G41" s="40">
        <v>274.59</v>
      </c>
      <c r="H41" s="40">
        <v>4.12</v>
      </c>
      <c r="I41" s="40">
        <v>841.22</v>
      </c>
      <c r="J41" s="50">
        <v>1240.73</v>
      </c>
      <c r="K41" s="50">
        <v>873.66</v>
      </c>
      <c r="L41" s="50">
        <v>11.51</v>
      </c>
      <c r="M41" s="50">
        <v>355.56</v>
      </c>
    </row>
    <row r="42" spans="1:13" ht="15">
      <c r="A42" s="56" t="s">
        <v>24</v>
      </c>
      <c r="B42" s="40">
        <f t="shared" si="4"/>
        <v>1628.49</v>
      </c>
      <c r="C42" s="40">
        <v>254.88000000000002</v>
      </c>
      <c r="D42" s="40">
        <v>254.52</v>
      </c>
      <c r="E42" s="40">
        <v>0.36</v>
      </c>
      <c r="F42" s="40"/>
      <c r="G42" s="40"/>
      <c r="H42" s="40"/>
      <c r="I42" s="40"/>
      <c r="J42" s="50">
        <v>1373.61</v>
      </c>
      <c r="K42" s="50">
        <v>351.14</v>
      </c>
      <c r="L42" s="50">
        <v>10.08</v>
      </c>
      <c r="M42" s="50">
        <v>1012.39</v>
      </c>
    </row>
    <row r="43" spans="1:13" ht="15">
      <c r="A43" s="56" t="s">
        <v>25</v>
      </c>
      <c r="B43" s="40">
        <f t="shared" si="4"/>
        <v>2907.6099999999997</v>
      </c>
      <c r="C43" s="40">
        <v>234.72</v>
      </c>
      <c r="D43" s="40">
        <v>234.72</v>
      </c>
      <c r="E43" s="40"/>
      <c r="F43" s="40">
        <v>1273.1</v>
      </c>
      <c r="G43" s="40">
        <v>369.26</v>
      </c>
      <c r="H43" s="40">
        <v>0.92</v>
      </c>
      <c r="I43" s="40">
        <v>902.92</v>
      </c>
      <c r="J43" s="50">
        <v>1399.79</v>
      </c>
      <c r="K43" s="50">
        <v>800.65</v>
      </c>
      <c r="L43" s="50">
        <v>30.4</v>
      </c>
      <c r="M43" s="50">
        <v>568.74</v>
      </c>
    </row>
    <row r="44" spans="1:13" ht="15">
      <c r="A44" s="56" t="s">
        <v>26</v>
      </c>
      <c r="B44" s="40">
        <f t="shared" si="4"/>
        <v>1262.49</v>
      </c>
      <c r="C44" s="40">
        <v>128.28</v>
      </c>
      <c r="D44" s="40">
        <v>121.94</v>
      </c>
      <c r="E44" s="40">
        <v>6.34</v>
      </c>
      <c r="F44" s="40">
        <v>496.31000000000006</v>
      </c>
      <c r="G44" s="40">
        <v>250.04</v>
      </c>
      <c r="H44" s="40">
        <v>55.94</v>
      </c>
      <c r="I44" s="40">
        <v>190.33</v>
      </c>
      <c r="J44" s="50">
        <v>637.9</v>
      </c>
      <c r="K44" s="50">
        <v>148.97</v>
      </c>
      <c r="L44" s="50">
        <v>65.37</v>
      </c>
      <c r="M44" s="50">
        <v>423.56</v>
      </c>
    </row>
    <row r="45" spans="1:13" ht="15">
      <c r="A45" s="56" t="s">
        <v>27</v>
      </c>
      <c r="B45" s="40">
        <f t="shared" si="4"/>
        <v>1817.3799999999999</v>
      </c>
      <c r="C45" s="40">
        <v>177.68</v>
      </c>
      <c r="D45" s="40">
        <v>173.75</v>
      </c>
      <c r="E45" s="40">
        <v>3.93</v>
      </c>
      <c r="F45" s="40"/>
      <c r="G45" s="40"/>
      <c r="H45" s="40"/>
      <c r="I45" s="40"/>
      <c r="J45" s="50">
        <v>1639.6999999999998</v>
      </c>
      <c r="K45" s="50">
        <v>652.76</v>
      </c>
      <c r="L45" s="50">
        <v>24.89</v>
      </c>
      <c r="M45" s="50">
        <v>962.05</v>
      </c>
    </row>
    <row r="46" spans="1:13" ht="15">
      <c r="A46" s="56" t="s">
        <v>28</v>
      </c>
      <c r="B46" s="40">
        <f t="shared" si="4"/>
        <v>722.77</v>
      </c>
      <c r="C46" s="40">
        <v>99.2</v>
      </c>
      <c r="D46" s="40">
        <v>86.28</v>
      </c>
      <c r="E46" s="40">
        <v>12.92</v>
      </c>
      <c r="F46" s="40">
        <v>165.14999999999998</v>
      </c>
      <c r="G46" s="40">
        <v>69.22</v>
      </c>
      <c r="H46" s="40">
        <v>3.69</v>
      </c>
      <c r="I46" s="40">
        <v>92.24</v>
      </c>
      <c r="J46" s="50">
        <v>458.42</v>
      </c>
      <c r="K46" s="50">
        <v>140.3</v>
      </c>
      <c r="L46" s="50">
        <v>21.13</v>
      </c>
      <c r="M46" s="50">
        <v>296.99</v>
      </c>
    </row>
    <row r="47" spans="1:13" ht="14.25">
      <c r="A47" s="51" t="s">
        <v>37</v>
      </c>
      <c r="B47" s="57">
        <f>SUM(B48:B50)</f>
        <v>23789.730000000003</v>
      </c>
      <c r="C47" s="57">
        <f aca="true" t="shared" si="5" ref="C47:M47">SUM(C48:C50)</f>
        <v>0</v>
      </c>
      <c r="D47" s="57">
        <f t="shared" si="5"/>
        <v>0</v>
      </c>
      <c r="E47" s="57">
        <f t="shared" si="5"/>
        <v>0</v>
      </c>
      <c r="F47" s="57">
        <f t="shared" si="5"/>
        <v>0</v>
      </c>
      <c r="G47" s="57">
        <f t="shared" si="5"/>
        <v>0</v>
      </c>
      <c r="H47" s="57">
        <f t="shared" si="5"/>
        <v>0</v>
      </c>
      <c r="I47" s="57">
        <f t="shared" si="5"/>
        <v>0</v>
      </c>
      <c r="J47" s="57">
        <f>SUM(J48:J50)</f>
        <v>23789.730000000003</v>
      </c>
      <c r="K47" s="57">
        <f t="shared" si="5"/>
        <v>17320.350000000002</v>
      </c>
      <c r="L47" s="57">
        <f t="shared" si="5"/>
        <v>4176.070000000002</v>
      </c>
      <c r="M47" s="57">
        <f t="shared" si="5"/>
        <v>2293.31</v>
      </c>
    </row>
    <row r="48" spans="1:13" ht="15">
      <c r="A48" s="4" t="s">
        <v>29</v>
      </c>
      <c r="B48" s="58">
        <f>C48+F48+J48</f>
        <v>9953.29</v>
      </c>
      <c r="C48" s="58"/>
      <c r="D48" s="40"/>
      <c r="E48" s="40"/>
      <c r="F48" s="40"/>
      <c r="G48" s="40"/>
      <c r="H48" s="40"/>
      <c r="I48" s="40"/>
      <c r="J48" s="58">
        <v>9953.29</v>
      </c>
      <c r="K48" s="58">
        <v>7170.66</v>
      </c>
      <c r="L48" s="58">
        <f>J48-K48-M48</f>
        <v>1933.7600000000011</v>
      </c>
      <c r="M48" s="59">
        <v>848.87</v>
      </c>
    </row>
    <row r="49" spans="1:13" ht="15">
      <c r="A49" s="4" t="s">
        <v>30</v>
      </c>
      <c r="B49" s="58">
        <f>C49+F49+J49</f>
        <v>8679.300000000001</v>
      </c>
      <c r="C49" s="58"/>
      <c r="D49" s="40"/>
      <c r="E49" s="40"/>
      <c r="F49" s="40"/>
      <c r="G49" s="40"/>
      <c r="H49" s="40"/>
      <c r="I49" s="40"/>
      <c r="J49" s="58">
        <v>8679.300000000001</v>
      </c>
      <c r="K49" s="58">
        <v>6924.54</v>
      </c>
      <c r="L49" s="58">
        <f>J49-K49-M49</f>
        <v>1101.4300000000012</v>
      </c>
      <c r="M49" s="59">
        <v>653.33</v>
      </c>
    </row>
    <row r="50" spans="1:13" ht="15">
      <c r="A50" s="4" t="s">
        <v>31</v>
      </c>
      <c r="B50" s="58">
        <f>C50+F50+J50</f>
        <v>5157.14</v>
      </c>
      <c r="C50" s="58"/>
      <c r="D50" s="40"/>
      <c r="E50" s="40"/>
      <c r="F50" s="40"/>
      <c r="G50" s="40"/>
      <c r="H50" s="40"/>
      <c r="I50" s="40"/>
      <c r="J50" s="58">
        <v>5157.14</v>
      </c>
      <c r="K50" s="58">
        <v>3225.15</v>
      </c>
      <c r="L50" s="58">
        <f>J50-K50-M50</f>
        <v>1140.88</v>
      </c>
      <c r="M50" s="59">
        <v>791.11</v>
      </c>
    </row>
    <row r="51" spans="1:13" ht="14.25">
      <c r="A51" s="60" t="s">
        <v>38</v>
      </c>
      <c r="B51" s="61">
        <f>SUM(B52:B60)</f>
        <v>16775.68</v>
      </c>
      <c r="C51" s="61">
        <f aca="true" t="shared" si="6" ref="C51:M51">SUM(C52:C60)</f>
        <v>220.63</v>
      </c>
      <c r="D51" s="61">
        <f t="shared" si="6"/>
        <v>118.16999999999999</v>
      </c>
      <c r="E51" s="61">
        <f t="shared" si="6"/>
        <v>102.46</v>
      </c>
      <c r="F51" s="61">
        <f t="shared" si="6"/>
        <v>1274.2099999999998</v>
      </c>
      <c r="G51" s="61">
        <f t="shared" si="6"/>
        <v>599.61</v>
      </c>
      <c r="H51" s="61">
        <f t="shared" si="6"/>
        <v>6.31</v>
      </c>
      <c r="I51" s="61">
        <f>SUM(I52:I60)</f>
        <v>668.29</v>
      </c>
      <c r="J51" s="61">
        <f t="shared" si="6"/>
        <v>15280.84</v>
      </c>
      <c r="K51" s="61">
        <f t="shared" si="6"/>
        <v>1064.13</v>
      </c>
      <c r="L51" s="61">
        <f t="shared" si="6"/>
        <v>1710.94</v>
      </c>
      <c r="M51" s="61">
        <f t="shared" si="6"/>
        <v>12505.769999999999</v>
      </c>
    </row>
    <row r="52" spans="1:13" ht="14.25">
      <c r="A52" s="63" t="s">
        <v>102</v>
      </c>
      <c r="B52" s="64">
        <f aca="true" t="shared" si="7" ref="B52:B60">C52+F52+J52</f>
        <v>1485.83</v>
      </c>
      <c r="C52" s="64">
        <v>16.4</v>
      </c>
      <c r="D52" s="43"/>
      <c r="E52" s="64">
        <v>16.4</v>
      </c>
      <c r="F52" s="64"/>
      <c r="G52" s="64"/>
      <c r="H52" s="64"/>
      <c r="I52" s="64"/>
      <c r="J52" s="64">
        <v>1469.4299999999998</v>
      </c>
      <c r="K52" s="43">
        <v>99.57</v>
      </c>
      <c r="L52" s="64">
        <v>278.03</v>
      </c>
      <c r="M52" s="64">
        <v>1091.83</v>
      </c>
    </row>
    <row r="53" spans="1:13" ht="14.25">
      <c r="A53" s="63" t="s">
        <v>103</v>
      </c>
      <c r="B53" s="64">
        <f t="shared" si="7"/>
        <v>1278.54</v>
      </c>
      <c r="C53" s="64">
        <v>29.53</v>
      </c>
      <c r="D53" s="43">
        <v>28.67</v>
      </c>
      <c r="E53" s="64">
        <v>0.86</v>
      </c>
      <c r="F53" s="64"/>
      <c r="G53" s="64"/>
      <c r="H53" s="64"/>
      <c r="I53" s="64"/>
      <c r="J53" s="64">
        <v>1249.01</v>
      </c>
      <c r="K53" s="43">
        <v>108.78</v>
      </c>
      <c r="L53" s="64">
        <v>73.73</v>
      </c>
      <c r="M53" s="64">
        <v>1066.5</v>
      </c>
    </row>
    <row r="54" spans="1:13" ht="14.25">
      <c r="A54" s="63" t="s">
        <v>104</v>
      </c>
      <c r="B54" s="64">
        <f t="shared" si="7"/>
        <v>3540.14</v>
      </c>
      <c r="C54" s="64">
        <v>0</v>
      </c>
      <c r="D54" s="43"/>
      <c r="E54" s="64"/>
      <c r="F54" s="64"/>
      <c r="G54" s="64"/>
      <c r="H54" s="64"/>
      <c r="I54" s="64"/>
      <c r="J54" s="64">
        <v>3540.14</v>
      </c>
      <c r="K54" s="43">
        <v>41.37</v>
      </c>
      <c r="L54" s="64">
        <v>507.38</v>
      </c>
      <c r="M54" s="64">
        <v>2991.39</v>
      </c>
    </row>
    <row r="55" spans="1:13" ht="14.25">
      <c r="A55" s="63" t="s">
        <v>105</v>
      </c>
      <c r="B55" s="64">
        <f t="shared" si="7"/>
        <v>1560.55</v>
      </c>
      <c r="C55" s="64">
        <v>39.28</v>
      </c>
      <c r="D55" s="43">
        <v>10.6</v>
      </c>
      <c r="E55" s="64">
        <v>28.68</v>
      </c>
      <c r="F55" s="64"/>
      <c r="G55" s="64"/>
      <c r="H55" s="64"/>
      <c r="I55" s="64"/>
      <c r="J55" s="64">
        <v>1521.27</v>
      </c>
      <c r="K55" s="43">
        <v>227.24</v>
      </c>
      <c r="L55" s="64">
        <v>323.14</v>
      </c>
      <c r="M55" s="64">
        <v>970.89</v>
      </c>
    </row>
    <row r="56" spans="1:13" ht="14.25">
      <c r="A56" s="63" t="s">
        <v>106</v>
      </c>
      <c r="B56" s="64">
        <f t="shared" si="7"/>
        <v>1318.1100000000001</v>
      </c>
      <c r="C56" s="64">
        <v>1.39</v>
      </c>
      <c r="D56" s="43"/>
      <c r="E56" s="64">
        <v>1.39</v>
      </c>
      <c r="F56" s="64"/>
      <c r="G56" s="64"/>
      <c r="H56" s="64"/>
      <c r="I56" s="64"/>
      <c r="J56" s="64">
        <v>1316.72</v>
      </c>
      <c r="K56" s="43">
        <v>10.22</v>
      </c>
      <c r="L56" s="64">
        <v>139.62</v>
      </c>
      <c r="M56" s="64">
        <v>1166.88</v>
      </c>
    </row>
    <row r="57" spans="1:13" ht="14.25">
      <c r="A57" s="63" t="s">
        <v>107</v>
      </c>
      <c r="B57" s="64">
        <f t="shared" si="7"/>
        <v>1068.21</v>
      </c>
      <c r="C57" s="64">
        <v>57.230000000000004</v>
      </c>
      <c r="D57" s="43">
        <v>26.89</v>
      </c>
      <c r="E57" s="64">
        <v>30.34</v>
      </c>
      <c r="F57" s="64"/>
      <c r="G57" s="64"/>
      <c r="H57" s="64"/>
      <c r="I57" s="64"/>
      <c r="J57" s="64">
        <v>1010.98</v>
      </c>
      <c r="K57" s="43">
        <v>10.51</v>
      </c>
      <c r="L57" s="64">
        <v>93.24</v>
      </c>
      <c r="M57" s="64">
        <v>907.23</v>
      </c>
    </row>
    <row r="58" spans="1:13" ht="14.25">
      <c r="A58" s="63" t="s">
        <v>108</v>
      </c>
      <c r="B58" s="64">
        <f t="shared" si="7"/>
        <v>2084.28</v>
      </c>
      <c r="C58" s="64">
        <v>47.88</v>
      </c>
      <c r="D58" s="43">
        <v>39.78</v>
      </c>
      <c r="E58" s="64">
        <v>8.1</v>
      </c>
      <c r="F58" s="64">
        <v>135.97</v>
      </c>
      <c r="G58" s="64">
        <v>1.72</v>
      </c>
      <c r="H58" s="64">
        <v>4.05</v>
      </c>
      <c r="I58" s="64">
        <v>130.2</v>
      </c>
      <c r="J58" s="64">
        <v>1900.43</v>
      </c>
      <c r="K58" s="43">
        <v>22.46</v>
      </c>
      <c r="L58" s="64">
        <v>198.5</v>
      </c>
      <c r="M58" s="64">
        <v>1679.47</v>
      </c>
    </row>
    <row r="59" spans="1:13" ht="14.25">
      <c r="A59" s="63" t="s">
        <v>109</v>
      </c>
      <c r="B59" s="64">
        <f t="shared" si="7"/>
        <v>1798.03</v>
      </c>
      <c r="C59" s="64">
        <v>2.44</v>
      </c>
      <c r="D59" s="43">
        <v>1.69</v>
      </c>
      <c r="E59" s="64">
        <v>0.75</v>
      </c>
      <c r="F59" s="64">
        <v>40.58</v>
      </c>
      <c r="G59" s="64">
        <v>2</v>
      </c>
      <c r="H59" s="64"/>
      <c r="I59" s="64">
        <v>38.58</v>
      </c>
      <c r="J59" s="64">
        <v>1755.01</v>
      </c>
      <c r="K59" s="43">
        <v>238.2</v>
      </c>
      <c r="L59" s="64">
        <v>40.32</v>
      </c>
      <c r="M59" s="64">
        <v>1476.49</v>
      </c>
    </row>
    <row r="60" spans="1:13" ht="14.25">
      <c r="A60" s="63" t="s">
        <v>110</v>
      </c>
      <c r="B60" s="64">
        <f t="shared" si="7"/>
        <v>2641.99</v>
      </c>
      <c r="C60" s="64">
        <v>26.479999999999997</v>
      </c>
      <c r="D60" s="43">
        <v>10.54</v>
      </c>
      <c r="E60" s="64">
        <v>15.94</v>
      </c>
      <c r="F60" s="64">
        <v>1097.6599999999999</v>
      </c>
      <c r="G60" s="64">
        <v>595.89</v>
      </c>
      <c r="H60" s="64">
        <v>2.26</v>
      </c>
      <c r="I60" s="64">
        <v>499.51</v>
      </c>
      <c r="J60" s="64">
        <v>1517.85</v>
      </c>
      <c r="K60" s="43">
        <v>305.78</v>
      </c>
      <c r="L60" s="64">
        <v>56.98</v>
      </c>
      <c r="M60" s="64">
        <v>1155.09</v>
      </c>
    </row>
    <row r="61" spans="1:13" ht="14.25">
      <c r="A61" s="51" t="s">
        <v>64</v>
      </c>
      <c r="B61" s="8">
        <f>SUM(B62:B69)</f>
        <v>17402.41</v>
      </c>
      <c r="C61" s="8">
        <f aca="true" t="shared" si="8" ref="C61:I61">SUM(C62:C69)</f>
        <v>0</v>
      </c>
      <c r="D61" s="8">
        <f t="shared" si="8"/>
        <v>0</v>
      </c>
      <c r="E61" s="8">
        <f t="shared" si="8"/>
        <v>0</v>
      </c>
      <c r="F61" s="8">
        <f t="shared" si="8"/>
        <v>0</v>
      </c>
      <c r="G61" s="8">
        <f t="shared" si="8"/>
        <v>0</v>
      </c>
      <c r="H61" s="8">
        <f t="shared" si="8"/>
        <v>0</v>
      </c>
      <c r="I61" s="8">
        <f t="shared" si="8"/>
        <v>0</v>
      </c>
      <c r="J61" s="8">
        <f>SUM(J62:J69)</f>
        <v>17402.41</v>
      </c>
      <c r="K61" s="8">
        <f>SUM(K62:K69)</f>
        <v>1584.78</v>
      </c>
      <c r="L61" s="8">
        <f>SUM(L62:L69)</f>
        <v>1214.45</v>
      </c>
      <c r="M61" s="8">
        <f>SUM(M62:M69)</f>
        <v>13840.300000000001</v>
      </c>
    </row>
    <row r="62" spans="1:13" ht="15">
      <c r="A62" s="65" t="s">
        <v>57</v>
      </c>
      <c r="B62" s="7">
        <f aca="true" t="shared" si="9" ref="B62:B69">C62+F62+J62</f>
        <v>4098.03</v>
      </c>
      <c r="C62" s="7"/>
      <c r="D62" s="7"/>
      <c r="E62" s="7"/>
      <c r="F62" s="7"/>
      <c r="G62" s="7"/>
      <c r="H62" s="7"/>
      <c r="I62" s="7"/>
      <c r="J62" s="66">
        <v>4098.03</v>
      </c>
      <c r="K62" s="67">
        <v>1425.04</v>
      </c>
      <c r="L62" s="7">
        <v>21.66</v>
      </c>
      <c r="M62" s="7">
        <v>2651.33</v>
      </c>
    </row>
    <row r="63" spans="1:13" ht="15">
      <c r="A63" s="65" t="s">
        <v>58</v>
      </c>
      <c r="B63" s="7">
        <f t="shared" si="9"/>
        <v>941.25</v>
      </c>
      <c r="C63" s="7"/>
      <c r="D63" s="7"/>
      <c r="E63" s="7"/>
      <c r="F63" s="7"/>
      <c r="G63" s="7"/>
      <c r="H63" s="7"/>
      <c r="I63" s="7"/>
      <c r="J63" s="66">
        <v>941.25</v>
      </c>
      <c r="K63" s="67">
        <v>51.91</v>
      </c>
      <c r="L63" s="7">
        <v>11.37</v>
      </c>
      <c r="M63" s="7">
        <v>877.97</v>
      </c>
    </row>
    <row r="64" spans="1:13" ht="15">
      <c r="A64" s="65" t="s">
        <v>59</v>
      </c>
      <c r="B64" s="7">
        <f t="shared" si="9"/>
        <v>882.5999999999999</v>
      </c>
      <c r="C64" s="7"/>
      <c r="D64" s="7"/>
      <c r="E64" s="7"/>
      <c r="F64" s="7"/>
      <c r="G64" s="7"/>
      <c r="H64" s="7"/>
      <c r="I64" s="7"/>
      <c r="J64" s="66">
        <v>882.5999999999999</v>
      </c>
      <c r="K64" s="67">
        <v>49.37</v>
      </c>
      <c r="L64" s="7">
        <v>90.68</v>
      </c>
      <c r="M64" s="7">
        <v>742.55</v>
      </c>
    </row>
    <row r="65" spans="1:13" ht="15">
      <c r="A65" s="65" t="s">
        <v>60</v>
      </c>
      <c r="B65" s="7">
        <f t="shared" si="9"/>
        <v>1554.59</v>
      </c>
      <c r="C65" s="7"/>
      <c r="D65" s="7"/>
      <c r="E65" s="7"/>
      <c r="F65" s="7"/>
      <c r="G65" s="7"/>
      <c r="H65" s="7"/>
      <c r="I65" s="7"/>
      <c r="J65" s="66">
        <v>1554.59</v>
      </c>
      <c r="K65" s="67">
        <v>18.56</v>
      </c>
      <c r="L65" s="7">
        <v>112.18</v>
      </c>
      <c r="M65" s="7">
        <v>1423.85</v>
      </c>
    </row>
    <row r="66" spans="1:13" ht="15">
      <c r="A66" s="65" t="s">
        <v>61</v>
      </c>
      <c r="B66" s="7">
        <f t="shared" si="9"/>
        <v>3509.52</v>
      </c>
      <c r="C66" s="7"/>
      <c r="D66" s="7"/>
      <c r="E66" s="7"/>
      <c r="F66" s="7"/>
      <c r="G66" s="7"/>
      <c r="H66" s="7"/>
      <c r="I66" s="7"/>
      <c r="J66" s="66">
        <v>3509.52</v>
      </c>
      <c r="K66" s="67">
        <v>8.49</v>
      </c>
      <c r="L66" s="7">
        <v>681.37</v>
      </c>
      <c r="M66" s="7">
        <v>2819.66</v>
      </c>
    </row>
    <row r="67" spans="1:13" ht="15">
      <c r="A67" s="65" t="s">
        <v>62</v>
      </c>
      <c r="B67" s="7">
        <f t="shared" si="9"/>
        <v>1928.2600000000002</v>
      </c>
      <c r="C67" s="7"/>
      <c r="D67" s="7"/>
      <c r="E67" s="7"/>
      <c r="F67" s="7"/>
      <c r="G67" s="7"/>
      <c r="H67" s="7"/>
      <c r="I67" s="7"/>
      <c r="J67" s="66">
        <v>1928.2600000000002</v>
      </c>
      <c r="K67" s="67">
        <v>31.41</v>
      </c>
      <c r="L67" s="7">
        <v>297.19</v>
      </c>
      <c r="M67" s="7">
        <v>1599.66</v>
      </c>
    </row>
    <row r="68" spans="1:13" ht="15">
      <c r="A68" s="65" t="s">
        <v>63</v>
      </c>
      <c r="B68" s="7">
        <f t="shared" si="9"/>
        <v>4488.16</v>
      </c>
      <c r="C68" s="7"/>
      <c r="D68" s="7"/>
      <c r="E68" s="7"/>
      <c r="F68" s="7"/>
      <c r="G68" s="7"/>
      <c r="H68" s="7"/>
      <c r="I68" s="7"/>
      <c r="J68" s="66">
        <v>4488.16</v>
      </c>
      <c r="K68" s="67"/>
      <c r="L68" s="7"/>
      <c r="M68" s="7">
        <v>3725.28</v>
      </c>
    </row>
    <row r="69" spans="1:13" ht="15">
      <c r="A69" s="65" t="s">
        <v>32</v>
      </c>
      <c r="B69" s="7">
        <f t="shared" si="9"/>
        <v>0</v>
      </c>
      <c r="C69" s="7"/>
      <c r="D69" s="7"/>
      <c r="E69" s="7"/>
      <c r="F69" s="7"/>
      <c r="G69" s="7"/>
      <c r="H69" s="7"/>
      <c r="I69" s="7"/>
      <c r="J69" s="66"/>
      <c r="K69" s="7"/>
      <c r="L69" s="7"/>
      <c r="M69" s="7"/>
    </row>
    <row r="70" spans="1:13" ht="14.25">
      <c r="A70" s="68" t="s">
        <v>65</v>
      </c>
      <c r="B70" s="62">
        <f>SUM(B71:B82)</f>
        <v>8489.280000000002</v>
      </c>
      <c r="C70" s="62">
        <f>SUM(C71:C82)</f>
        <v>646.98</v>
      </c>
      <c r="D70" s="62">
        <f>SUM(D71:D82)</f>
        <v>124.60000000000002</v>
      </c>
      <c r="E70" s="62">
        <f aca="true" t="shared" si="10" ref="E70:M70">SUM(E71:E82)</f>
        <v>564.5500000000001</v>
      </c>
      <c r="F70" s="62">
        <f t="shared" si="10"/>
        <v>1322.48</v>
      </c>
      <c r="G70" s="62">
        <f t="shared" si="10"/>
        <v>0</v>
      </c>
      <c r="H70" s="62">
        <f t="shared" si="10"/>
        <v>0</v>
      </c>
      <c r="I70" s="62">
        <f t="shared" si="10"/>
        <v>1322.48</v>
      </c>
      <c r="J70" s="62">
        <f t="shared" si="10"/>
        <v>6519.819999999998</v>
      </c>
      <c r="K70" s="62">
        <f t="shared" si="10"/>
        <v>186.41</v>
      </c>
      <c r="L70" s="62">
        <f t="shared" si="10"/>
        <v>1011.9899999999999</v>
      </c>
      <c r="M70" s="62">
        <f t="shared" si="10"/>
        <v>5321.42</v>
      </c>
    </row>
    <row r="71" spans="1:13" ht="14.25">
      <c r="A71" s="42" t="s">
        <v>92</v>
      </c>
      <c r="B71" s="43">
        <f aca="true" t="shared" si="11" ref="B71:B82">C71+F71+J71</f>
        <v>1560.98</v>
      </c>
      <c r="C71" s="43">
        <v>21.51</v>
      </c>
      <c r="D71" s="43">
        <v>0</v>
      </c>
      <c r="E71" s="43">
        <v>21.51</v>
      </c>
      <c r="F71" s="43">
        <v>0</v>
      </c>
      <c r="G71" s="43">
        <v>0</v>
      </c>
      <c r="H71" s="43">
        <v>0</v>
      </c>
      <c r="I71" s="43">
        <v>0</v>
      </c>
      <c r="J71" s="43">
        <v>1539.47</v>
      </c>
      <c r="K71" s="43">
        <v>80.46</v>
      </c>
      <c r="L71" s="43">
        <v>57.99</v>
      </c>
      <c r="M71" s="43">
        <v>1401.02</v>
      </c>
    </row>
    <row r="72" spans="1:13" ht="14.25">
      <c r="A72" s="42" t="s">
        <v>93</v>
      </c>
      <c r="B72" s="43">
        <f t="shared" si="11"/>
        <v>1190.84</v>
      </c>
      <c r="C72" s="43">
        <v>300.31</v>
      </c>
      <c r="D72" s="43">
        <v>59.84</v>
      </c>
      <c r="E72" s="43">
        <v>240.47</v>
      </c>
      <c r="F72" s="43">
        <v>0</v>
      </c>
      <c r="G72" s="43">
        <v>0</v>
      </c>
      <c r="H72" s="43">
        <v>0</v>
      </c>
      <c r="I72" s="43">
        <v>0</v>
      </c>
      <c r="J72" s="43">
        <v>890.53</v>
      </c>
      <c r="K72" s="43">
        <v>39.68</v>
      </c>
      <c r="L72" s="43">
        <v>30.69</v>
      </c>
      <c r="M72" s="43">
        <v>820.16</v>
      </c>
    </row>
    <row r="73" spans="1:13" ht="14.25">
      <c r="A73" s="42" t="s">
        <v>94</v>
      </c>
      <c r="B73" s="43">
        <f t="shared" si="11"/>
        <v>2819.15</v>
      </c>
      <c r="C73" s="43">
        <v>14.92</v>
      </c>
      <c r="D73" s="43">
        <v>6.26</v>
      </c>
      <c r="E73" s="43">
        <v>8.66</v>
      </c>
      <c r="F73" s="43">
        <v>0</v>
      </c>
      <c r="G73" s="43">
        <v>0</v>
      </c>
      <c r="H73" s="43">
        <v>0</v>
      </c>
      <c r="I73" s="43">
        <v>0</v>
      </c>
      <c r="J73" s="43">
        <v>2804.23</v>
      </c>
      <c r="K73" s="43">
        <v>20.12</v>
      </c>
      <c r="L73" s="43">
        <v>817.39</v>
      </c>
      <c r="M73" s="43">
        <v>1966.72</v>
      </c>
    </row>
    <row r="74" spans="1:13" ht="14.25">
      <c r="A74" s="42" t="s">
        <v>95</v>
      </c>
      <c r="B74" s="43">
        <f t="shared" si="11"/>
        <v>305.43</v>
      </c>
      <c r="C74" s="43">
        <v>127.9</v>
      </c>
      <c r="D74" s="43">
        <v>17.85</v>
      </c>
      <c r="E74" s="43">
        <v>110.05</v>
      </c>
      <c r="F74" s="43">
        <v>0</v>
      </c>
      <c r="G74" s="43">
        <v>0</v>
      </c>
      <c r="H74" s="43">
        <v>0</v>
      </c>
      <c r="I74" s="43">
        <v>0</v>
      </c>
      <c r="J74" s="43">
        <v>177.53</v>
      </c>
      <c r="K74" s="43">
        <v>0</v>
      </c>
      <c r="L74" s="43">
        <v>19.29</v>
      </c>
      <c r="M74" s="43">
        <v>158.24</v>
      </c>
    </row>
    <row r="75" spans="1:13" ht="14.25">
      <c r="A75" s="42" t="s">
        <v>96</v>
      </c>
      <c r="B75" s="43">
        <f t="shared" si="11"/>
        <v>44.37</v>
      </c>
      <c r="C75" s="43">
        <v>19.549999999999997</v>
      </c>
      <c r="D75" s="43">
        <v>0</v>
      </c>
      <c r="E75" s="43">
        <v>19.549999999999997</v>
      </c>
      <c r="F75" s="43">
        <v>0</v>
      </c>
      <c r="G75" s="43">
        <v>0</v>
      </c>
      <c r="H75" s="43">
        <v>0</v>
      </c>
      <c r="I75" s="43">
        <v>0</v>
      </c>
      <c r="J75" s="43">
        <v>24.82</v>
      </c>
      <c r="K75" s="43">
        <v>0</v>
      </c>
      <c r="L75" s="43">
        <v>2.39</v>
      </c>
      <c r="M75" s="43">
        <v>22.43</v>
      </c>
    </row>
    <row r="76" spans="1:13" ht="14.25">
      <c r="A76" s="42" t="s">
        <v>97</v>
      </c>
      <c r="B76" s="43">
        <f t="shared" si="11"/>
        <v>2099.33</v>
      </c>
      <c r="C76" s="43"/>
      <c r="D76" s="43">
        <v>17.28</v>
      </c>
      <c r="E76" s="43">
        <v>24.89</v>
      </c>
      <c r="F76" s="43">
        <f>SUM(G76:I76)</f>
        <v>1322.48</v>
      </c>
      <c r="G76" s="43"/>
      <c r="H76" s="43"/>
      <c r="I76" s="43">
        <v>1322.48</v>
      </c>
      <c r="J76" s="43">
        <f>SUM(K76:M76)</f>
        <v>776.85</v>
      </c>
      <c r="K76" s="43"/>
      <c r="L76" s="43"/>
      <c r="M76" s="43">
        <v>776.85</v>
      </c>
    </row>
    <row r="77" spans="1:13" ht="14.25">
      <c r="A77" s="42" t="s">
        <v>98</v>
      </c>
      <c r="B77" s="43">
        <f t="shared" si="11"/>
        <v>285.98</v>
      </c>
      <c r="C77" s="43">
        <v>95.96000000000001</v>
      </c>
      <c r="D77" s="43">
        <v>23.37</v>
      </c>
      <c r="E77" s="43">
        <v>72.59</v>
      </c>
      <c r="F77" s="43">
        <v>0</v>
      </c>
      <c r="G77" s="43">
        <v>0</v>
      </c>
      <c r="H77" s="43">
        <v>0</v>
      </c>
      <c r="I77" s="43">
        <v>0</v>
      </c>
      <c r="J77" s="43">
        <v>190.01999999999998</v>
      </c>
      <c r="K77" s="43">
        <v>46.15</v>
      </c>
      <c r="L77" s="43">
        <v>17.84</v>
      </c>
      <c r="M77" s="43">
        <v>126.03</v>
      </c>
    </row>
    <row r="78" spans="1:13" ht="14.25">
      <c r="A78" s="42" t="s">
        <v>99</v>
      </c>
      <c r="B78" s="43">
        <f t="shared" si="11"/>
        <v>58.07</v>
      </c>
      <c r="C78" s="43">
        <v>50.88</v>
      </c>
      <c r="D78" s="43">
        <v>0</v>
      </c>
      <c r="E78" s="43">
        <v>50.88</v>
      </c>
      <c r="F78" s="43">
        <v>0</v>
      </c>
      <c r="G78" s="43">
        <v>0</v>
      </c>
      <c r="H78" s="43">
        <v>0</v>
      </c>
      <c r="I78" s="43">
        <v>0</v>
      </c>
      <c r="J78" s="43">
        <v>7.19</v>
      </c>
      <c r="K78" s="43">
        <v>0</v>
      </c>
      <c r="L78" s="43">
        <v>2.16</v>
      </c>
      <c r="M78" s="43">
        <v>5.03</v>
      </c>
    </row>
    <row r="79" spans="1:13" ht="14.25">
      <c r="A79" s="42" t="s">
        <v>100</v>
      </c>
      <c r="B79" s="43">
        <f t="shared" si="11"/>
        <v>12.200000000000001</v>
      </c>
      <c r="C79" s="43">
        <v>8.71</v>
      </c>
      <c r="D79" s="43">
        <v>0</v>
      </c>
      <c r="E79" s="43">
        <v>8.71</v>
      </c>
      <c r="F79" s="43">
        <v>0</v>
      </c>
      <c r="G79" s="43">
        <v>0</v>
      </c>
      <c r="H79" s="43">
        <v>0</v>
      </c>
      <c r="I79" s="43">
        <v>0</v>
      </c>
      <c r="J79" s="43">
        <v>3.49</v>
      </c>
      <c r="K79" s="43">
        <v>0</v>
      </c>
      <c r="L79" s="43">
        <v>0</v>
      </c>
      <c r="M79" s="43">
        <v>3.49</v>
      </c>
    </row>
    <row r="80" spans="1:13" ht="14.25">
      <c r="A80" s="42" t="s">
        <v>101</v>
      </c>
      <c r="B80" s="43">
        <f t="shared" si="11"/>
        <v>37.53</v>
      </c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37.53</v>
      </c>
      <c r="K80" s="43">
        <v>0</v>
      </c>
      <c r="L80" s="43">
        <v>33.44</v>
      </c>
      <c r="M80" s="43">
        <v>4.09</v>
      </c>
    </row>
    <row r="81" spans="1:13" ht="14.25">
      <c r="A81" s="42" t="s">
        <v>33</v>
      </c>
      <c r="B81" s="43">
        <f t="shared" si="11"/>
        <v>10.79</v>
      </c>
      <c r="C81" s="43">
        <v>2.86</v>
      </c>
      <c r="D81" s="43">
        <v>0</v>
      </c>
      <c r="E81" s="43">
        <v>2.86</v>
      </c>
      <c r="F81" s="43">
        <v>0</v>
      </c>
      <c r="G81" s="43">
        <v>0</v>
      </c>
      <c r="H81" s="43">
        <v>0</v>
      </c>
      <c r="I81" s="43">
        <v>0</v>
      </c>
      <c r="J81" s="43">
        <v>7.93</v>
      </c>
      <c r="K81" s="43">
        <v>0</v>
      </c>
      <c r="L81" s="43">
        <v>3.96</v>
      </c>
      <c r="M81" s="43">
        <v>3.97</v>
      </c>
    </row>
    <row r="82" spans="1:13" ht="14.25">
      <c r="A82" s="42" t="s">
        <v>34</v>
      </c>
      <c r="B82" s="43">
        <f t="shared" si="11"/>
        <v>64.61</v>
      </c>
      <c r="C82" s="43">
        <v>4.38</v>
      </c>
      <c r="D82" s="43">
        <v>0</v>
      </c>
      <c r="E82" s="43">
        <v>4.38</v>
      </c>
      <c r="F82" s="43">
        <v>0</v>
      </c>
      <c r="G82" s="43">
        <v>0</v>
      </c>
      <c r="H82" s="43">
        <v>0</v>
      </c>
      <c r="I82" s="43">
        <v>0</v>
      </c>
      <c r="J82" s="43">
        <v>60.230000000000004</v>
      </c>
      <c r="K82" s="43">
        <v>0</v>
      </c>
      <c r="L82" s="43">
        <v>26.84</v>
      </c>
      <c r="M82" s="43">
        <v>33.39</v>
      </c>
    </row>
    <row r="83" spans="1:13" ht="14.25">
      <c r="A83" s="51" t="s">
        <v>77</v>
      </c>
      <c r="B83" s="52">
        <f>SUM(B84:B94)</f>
        <v>32746.019999999997</v>
      </c>
      <c r="C83" s="52">
        <f aca="true" t="shared" si="12" ref="C83:I83">SUM(C84:C94)</f>
        <v>886.3399999999999</v>
      </c>
      <c r="D83" s="52">
        <f t="shared" si="12"/>
        <v>420.95</v>
      </c>
      <c r="E83" s="52">
        <f t="shared" si="12"/>
        <v>465.39000000000004</v>
      </c>
      <c r="F83" s="52">
        <f t="shared" si="12"/>
        <v>8088.129999999999</v>
      </c>
      <c r="G83" s="52">
        <f t="shared" si="12"/>
        <v>4713.38</v>
      </c>
      <c r="H83" s="52">
        <f t="shared" si="12"/>
        <v>119.83</v>
      </c>
      <c r="I83" s="52">
        <f t="shared" si="12"/>
        <v>3254.92</v>
      </c>
      <c r="J83" s="52">
        <f>SUM(J84:J94)</f>
        <v>23771.550000000003</v>
      </c>
      <c r="K83" s="52">
        <f>SUM(K84:K94)</f>
        <v>6564.96</v>
      </c>
      <c r="L83" s="52">
        <f>SUM(L84:L94)</f>
        <v>2857.7299999999996</v>
      </c>
      <c r="M83" s="52">
        <f>SUM(M84:M94)</f>
        <v>14348.86</v>
      </c>
    </row>
    <row r="84" spans="1:13" ht="15">
      <c r="A84" s="4" t="s">
        <v>66</v>
      </c>
      <c r="B84" s="5">
        <f aca="true" t="shared" si="13" ref="B84:B94">C84+F84+J84</f>
        <v>57.48</v>
      </c>
      <c r="C84" s="5">
        <v>16.259999999999998</v>
      </c>
      <c r="D84" s="40">
        <v>1.64</v>
      </c>
      <c r="E84" s="5">
        <v>14.62</v>
      </c>
      <c r="F84" s="5"/>
      <c r="G84" s="5"/>
      <c r="H84" s="5"/>
      <c r="I84" s="5"/>
      <c r="J84" s="5">
        <v>41.22</v>
      </c>
      <c r="K84" s="40">
        <v>16.68</v>
      </c>
      <c r="L84" s="5">
        <v>13.59</v>
      </c>
      <c r="M84" s="5">
        <v>10.95</v>
      </c>
    </row>
    <row r="85" spans="1:13" ht="15">
      <c r="A85" s="4" t="s">
        <v>67</v>
      </c>
      <c r="B85" s="5">
        <f t="shared" si="13"/>
        <v>4861.83</v>
      </c>
      <c r="C85" s="5">
        <v>8.889999999999999</v>
      </c>
      <c r="D85" s="40">
        <v>0.27</v>
      </c>
      <c r="E85" s="5">
        <v>8.62</v>
      </c>
      <c r="F85" s="5"/>
      <c r="G85" s="5"/>
      <c r="H85" s="5"/>
      <c r="I85" s="5"/>
      <c r="J85" s="5">
        <v>4852.94</v>
      </c>
      <c r="K85" s="40">
        <v>466.07</v>
      </c>
      <c r="L85" s="5">
        <v>1210.77</v>
      </c>
      <c r="M85" s="5">
        <v>3176.1</v>
      </c>
    </row>
    <row r="86" spans="1:13" ht="15">
      <c r="A86" s="4" t="s">
        <v>68</v>
      </c>
      <c r="B86" s="5">
        <f t="shared" si="13"/>
        <v>1133.0500000000002</v>
      </c>
      <c r="C86" s="5">
        <v>44.89</v>
      </c>
      <c r="D86" s="40">
        <v>7.3</v>
      </c>
      <c r="E86" s="5">
        <v>37.59</v>
      </c>
      <c r="F86" s="5"/>
      <c r="G86" s="5"/>
      <c r="H86" s="5"/>
      <c r="I86" s="5"/>
      <c r="J86" s="5">
        <v>1088.16</v>
      </c>
      <c r="K86" s="40">
        <v>37.35</v>
      </c>
      <c r="L86" s="5">
        <v>244.08</v>
      </c>
      <c r="M86" s="5">
        <v>806.73</v>
      </c>
    </row>
    <row r="87" spans="1:13" ht="15">
      <c r="A87" s="4" t="s">
        <v>69</v>
      </c>
      <c r="B87" s="5">
        <f t="shared" si="13"/>
        <v>2412.5</v>
      </c>
      <c r="C87" s="5">
        <v>319.82000000000005</v>
      </c>
      <c r="D87" s="40">
        <v>8.22</v>
      </c>
      <c r="E87" s="5">
        <v>311.6</v>
      </c>
      <c r="F87" s="5"/>
      <c r="G87" s="5"/>
      <c r="H87" s="5"/>
      <c r="I87" s="5"/>
      <c r="J87" s="5">
        <v>2092.68</v>
      </c>
      <c r="K87" s="40">
        <v>3.16</v>
      </c>
      <c r="L87" s="5">
        <v>157.43</v>
      </c>
      <c r="M87" s="5">
        <v>1932.09</v>
      </c>
    </row>
    <row r="88" spans="1:13" ht="15">
      <c r="A88" s="4" t="s">
        <v>70</v>
      </c>
      <c r="B88" s="5">
        <f t="shared" si="13"/>
        <v>12532.23</v>
      </c>
      <c r="C88" s="5">
        <v>301.6</v>
      </c>
      <c r="D88" s="40">
        <v>301.6</v>
      </c>
      <c r="E88" s="5"/>
      <c r="F88" s="5">
        <v>4140.41</v>
      </c>
      <c r="G88" s="5">
        <v>3286.63</v>
      </c>
      <c r="H88" s="5">
        <v>11.44</v>
      </c>
      <c r="I88" s="5">
        <v>842.34</v>
      </c>
      <c r="J88" s="5">
        <v>8090.22</v>
      </c>
      <c r="K88" s="40">
        <v>5596.78</v>
      </c>
      <c r="L88" s="5">
        <v>303.56</v>
      </c>
      <c r="M88" s="5">
        <v>2189.88</v>
      </c>
    </row>
    <row r="89" spans="1:13" ht="15">
      <c r="A89" s="4" t="s">
        <v>71</v>
      </c>
      <c r="B89" s="5">
        <f t="shared" si="13"/>
        <v>283.19</v>
      </c>
      <c r="C89" s="5">
        <v>44.42</v>
      </c>
      <c r="D89" s="40">
        <v>39.19</v>
      </c>
      <c r="E89" s="5">
        <v>5.23</v>
      </c>
      <c r="F89" s="5"/>
      <c r="G89" s="5"/>
      <c r="H89" s="5"/>
      <c r="I89" s="5"/>
      <c r="J89" s="5">
        <v>238.77</v>
      </c>
      <c r="K89" s="40">
        <v>33.25</v>
      </c>
      <c r="L89" s="5">
        <v>61.84</v>
      </c>
      <c r="M89" s="5">
        <v>143.68</v>
      </c>
    </row>
    <row r="90" spans="1:13" ht="15">
      <c r="A90" s="4" t="s">
        <v>72</v>
      </c>
      <c r="B90" s="5">
        <f t="shared" si="13"/>
        <v>945.1</v>
      </c>
      <c r="C90" s="5">
        <v>14.12</v>
      </c>
      <c r="D90" s="40">
        <v>8.2</v>
      </c>
      <c r="E90" s="5">
        <v>5.92</v>
      </c>
      <c r="F90" s="5"/>
      <c r="G90" s="5"/>
      <c r="H90" s="5"/>
      <c r="I90" s="5"/>
      <c r="J90" s="5">
        <v>930.98</v>
      </c>
      <c r="K90" s="40">
        <v>40.88</v>
      </c>
      <c r="L90" s="5">
        <v>328.43</v>
      </c>
      <c r="M90" s="5">
        <v>561.67</v>
      </c>
    </row>
    <row r="91" spans="1:13" ht="15">
      <c r="A91" s="4" t="s">
        <v>73</v>
      </c>
      <c r="B91" s="5">
        <f t="shared" si="13"/>
        <v>951.97</v>
      </c>
      <c r="C91" s="5">
        <v>12.16</v>
      </c>
      <c r="D91" s="40">
        <v>4.61</v>
      </c>
      <c r="E91" s="5">
        <v>7.55</v>
      </c>
      <c r="F91" s="5">
        <v>140.61</v>
      </c>
      <c r="G91" s="5">
        <v>3.4</v>
      </c>
      <c r="H91" s="5">
        <v>12.28</v>
      </c>
      <c r="I91" s="5">
        <v>124.93</v>
      </c>
      <c r="J91" s="5">
        <v>799.2</v>
      </c>
      <c r="K91" s="40">
        <v>26.02</v>
      </c>
      <c r="L91" s="5">
        <v>56.58</v>
      </c>
      <c r="M91" s="5">
        <v>716.6</v>
      </c>
    </row>
    <row r="92" spans="1:13" ht="15">
      <c r="A92" s="4" t="s">
        <v>74</v>
      </c>
      <c r="B92" s="5">
        <f t="shared" si="13"/>
        <v>1894.8400000000001</v>
      </c>
      <c r="C92" s="5">
        <v>26.46</v>
      </c>
      <c r="D92" s="40">
        <v>13.26</v>
      </c>
      <c r="E92" s="5">
        <v>13.2</v>
      </c>
      <c r="F92" s="5">
        <v>731.32</v>
      </c>
      <c r="G92" s="5">
        <v>143.01</v>
      </c>
      <c r="H92" s="5">
        <v>4.83</v>
      </c>
      <c r="I92" s="5">
        <v>583.48</v>
      </c>
      <c r="J92" s="5">
        <v>1137.06</v>
      </c>
      <c r="K92" s="40">
        <v>27.44</v>
      </c>
      <c r="L92" s="5">
        <v>110.68</v>
      </c>
      <c r="M92" s="5">
        <v>998.94</v>
      </c>
    </row>
    <row r="93" spans="1:13" ht="15">
      <c r="A93" s="4" t="s">
        <v>75</v>
      </c>
      <c r="B93" s="5">
        <f t="shared" si="13"/>
        <v>7057.389999999999</v>
      </c>
      <c r="C93" s="5">
        <v>58.69</v>
      </c>
      <c r="D93" s="40">
        <v>35.71</v>
      </c>
      <c r="E93" s="5">
        <v>22.98</v>
      </c>
      <c r="F93" s="5">
        <v>3075.79</v>
      </c>
      <c r="G93" s="5">
        <v>1280.34</v>
      </c>
      <c r="H93" s="5">
        <v>91.28</v>
      </c>
      <c r="I93" s="5">
        <v>1704.17</v>
      </c>
      <c r="J93" s="5">
        <v>3922.91</v>
      </c>
      <c r="K93" s="40">
        <v>242.89</v>
      </c>
      <c r="L93" s="5">
        <v>247.64</v>
      </c>
      <c r="M93" s="5">
        <v>3432.38</v>
      </c>
    </row>
    <row r="94" spans="1:13" ht="15">
      <c r="A94" s="4" t="s">
        <v>76</v>
      </c>
      <c r="B94" s="5">
        <f t="shared" si="13"/>
        <v>616.4399999999999</v>
      </c>
      <c r="C94" s="5">
        <v>39.03</v>
      </c>
      <c r="D94" s="40">
        <v>0.95</v>
      </c>
      <c r="E94" s="5">
        <v>38.08</v>
      </c>
      <c r="F94" s="5"/>
      <c r="G94" s="5"/>
      <c r="H94" s="5"/>
      <c r="I94" s="5"/>
      <c r="J94" s="5">
        <v>577.41</v>
      </c>
      <c r="K94" s="40">
        <v>74.44</v>
      </c>
      <c r="L94" s="5">
        <v>123.13</v>
      </c>
      <c r="M94" s="5">
        <v>379.84</v>
      </c>
    </row>
    <row r="95" spans="1:13" ht="14.25">
      <c r="A95" s="51" t="s">
        <v>90</v>
      </c>
      <c r="B95" s="52">
        <f>SUM(B96:B107)</f>
        <v>20450.4</v>
      </c>
      <c r="C95" s="52">
        <f aca="true" t="shared" si="14" ref="C95:I95">SUM(C96:C107)</f>
        <v>1546.7100000000003</v>
      </c>
      <c r="D95" s="52">
        <f t="shared" si="14"/>
        <v>1426.6899999999998</v>
      </c>
      <c r="E95" s="52">
        <f t="shared" si="14"/>
        <v>120.02000000000001</v>
      </c>
      <c r="F95" s="52">
        <f t="shared" si="14"/>
        <v>1207.04</v>
      </c>
      <c r="G95" s="52">
        <f t="shared" si="14"/>
        <v>6.98</v>
      </c>
      <c r="H95" s="52">
        <f t="shared" si="14"/>
        <v>5.2299999999999995</v>
      </c>
      <c r="I95" s="52">
        <f t="shared" si="14"/>
        <v>1194.83</v>
      </c>
      <c r="J95" s="52">
        <f>SUM(J96:J107)</f>
        <v>17696.650000000005</v>
      </c>
      <c r="K95" s="52">
        <f>SUM(K96:K107)</f>
        <v>2031.9400000000003</v>
      </c>
      <c r="L95" s="52">
        <f>SUM(L96:L107)</f>
        <v>65.41</v>
      </c>
      <c r="M95" s="52">
        <f>SUM(M96:M107)</f>
        <v>15599.300000000001</v>
      </c>
    </row>
    <row r="96" spans="1:13" ht="15">
      <c r="A96" s="4" t="s">
        <v>78</v>
      </c>
      <c r="B96" s="40">
        <f aca="true" t="shared" si="15" ref="B96:B107">C96+F96+J96</f>
        <v>1246.3</v>
      </c>
      <c r="C96" s="40">
        <v>244.82000000000002</v>
      </c>
      <c r="D96" s="40">
        <v>239.99</v>
      </c>
      <c r="E96" s="40">
        <v>4.83</v>
      </c>
      <c r="F96" s="40"/>
      <c r="G96" s="40"/>
      <c r="H96" s="40"/>
      <c r="I96" s="40"/>
      <c r="J96" s="40">
        <f>SUM(K96:M96)</f>
        <v>1001.48</v>
      </c>
      <c r="K96" s="40">
        <v>21.670000000000016</v>
      </c>
      <c r="L96" s="40">
        <v>0</v>
      </c>
      <c r="M96" s="40">
        <f>138.47+841.34</f>
        <v>979.8100000000001</v>
      </c>
    </row>
    <row r="97" spans="1:13" ht="15">
      <c r="A97" s="4" t="s">
        <v>79</v>
      </c>
      <c r="B97" s="40">
        <f t="shared" si="15"/>
        <v>2374.82</v>
      </c>
      <c r="C97" s="40">
        <v>108.79</v>
      </c>
      <c r="D97" s="40">
        <v>66.2</v>
      </c>
      <c r="E97" s="40">
        <v>42.59</v>
      </c>
      <c r="F97" s="40"/>
      <c r="G97" s="40"/>
      <c r="H97" s="40"/>
      <c r="I97" s="40"/>
      <c r="J97" s="40">
        <f aca="true" t="shared" si="16" ref="J97:J107">SUM(K97:M97)</f>
        <v>2266.03</v>
      </c>
      <c r="K97" s="40">
        <v>154.32</v>
      </c>
      <c r="L97" s="40"/>
      <c r="M97" s="40">
        <v>2111.71</v>
      </c>
    </row>
    <row r="98" spans="1:13" ht="15">
      <c r="A98" s="4" t="s">
        <v>80</v>
      </c>
      <c r="B98" s="40">
        <f t="shared" si="15"/>
        <v>4632.400000000001</v>
      </c>
      <c r="C98" s="40">
        <v>101.42</v>
      </c>
      <c r="D98" s="40">
        <v>100.49</v>
      </c>
      <c r="E98" s="40">
        <v>0.93</v>
      </c>
      <c r="F98" s="69">
        <v>76.63</v>
      </c>
      <c r="G98" s="69">
        <v>1.98</v>
      </c>
      <c r="H98" s="69">
        <v>5.21</v>
      </c>
      <c r="I98" s="69">
        <v>69.44</v>
      </c>
      <c r="J98" s="40">
        <f t="shared" si="16"/>
        <v>4454.35</v>
      </c>
      <c r="K98" s="40">
        <v>602.52</v>
      </c>
      <c r="L98" s="40">
        <v>3.2</v>
      </c>
      <c r="M98" s="40">
        <v>3848.63</v>
      </c>
    </row>
    <row r="99" spans="1:13" ht="15">
      <c r="A99" s="4" t="s">
        <v>81</v>
      </c>
      <c r="B99" s="40">
        <f t="shared" si="15"/>
        <v>714.18</v>
      </c>
      <c r="C99" s="40">
        <v>189.88</v>
      </c>
      <c r="D99" s="40">
        <v>185.17</v>
      </c>
      <c r="E99" s="40">
        <v>4.71</v>
      </c>
      <c r="F99" s="40"/>
      <c r="G99" s="40"/>
      <c r="H99" s="40"/>
      <c r="I99" s="40"/>
      <c r="J99" s="40">
        <f t="shared" si="16"/>
        <v>524.3</v>
      </c>
      <c r="K99" s="40">
        <f>7.7+38.38</f>
        <v>46.080000000000005</v>
      </c>
      <c r="L99" s="40">
        <v>0.7</v>
      </c>
      <c r="M99" s="40">
        <f>192+285.52</f>
        <v>477.52</v>
      </c>
    </row>
    <row r="100" spans="1:13" ht="15">
      <c r="A100" s="4" t="s">
        <v>82</v>
      </c>
      <c r="B100" s="40">
        <f t="shared" si="15"/>
        <v>1174.39</v>
      </c>
      <c r="C100" s="40">
        <v>54.15</v>
      </c>
      <c r="D100" s="40">
        <v>54.15</v>
      </c>
      <c r="E100" s="40">
        <v>0</v>
      </c>
      <c r="F100" s="40"/>
      <c r="G100" s="40"/>
      <c r="H100" s="40"/>
      <c r="I100" s="40"/>
      <c r="J100" s="40">
        <f t="shared" si="16"/>
        <v>1120.24</v>
      </c>
      <c r="K100" s="40">
        <v>68.50999999999999</v>
      </c>
      <c r="L100" s="40">
        <v>3.76</v>
      </c>
      <c r="M100" s="40">
        <v>1047.97</v>
      </c>
    </row>
    <row r="101" spans="1:13" ht="15">
      <c r="A101" s="4" t="s">
        <v>83</v>
      </c>
      <c r="B101" s="40">
        <f t="shared" si="15"/>
        <v>1389.81</v>
      </c>
      <c r="C101" s="40">
        <v>143.56</v>
      </c>
      <c r="D101" s="40">
        <v>143.56</v>
      </c>
      <c r="E101" s="40">
        <v>0</v>
      </c>
      <c r="F101" s="69">
        <v>479.13</v>
      </c>
      <c r="G101" s="40"/>
      <c r="H101" s="40"/>
      <c r="I101" s="69">
        <v>479.13</v>
      </c>
      <c r="J101" s="40">
        <f t="shared" si="16"/>
        <v>767.12</v>
      </c>
      <c r="K101" s="40"/>
      <c r="L101" s="40">
        <v>0</v>
      </c>
      <c r="M101" s="40">
        <v>767.12</v>
      </c>
    </row>
    <row r="102" spans="1:13" ht="15">
      <c r="A102" s="4" t="s">
        <v>84</v>
      </c>
      <c r="B102" s="40">
        <f t="shared" si="15"/>
        <v>2550.9700000000003</v>
      </c>
      <c r="C102" s="40">
        <v>25.64</v>
      </c>
      <c r="D102" s="40">
        <v>12.29</v>
      </c>
      <c r="E102" s="40">
        <v>13.35</v>
      </c>
      <c r="F102" s="69">
        <v>238.39</v>
      </c>
      <c r="G102" s="40"/>
      <c r="H102" s="40"/>
      <c r="I102" s="69">
        <v>238.39</v>
      </c>
      <c r="J102" s="40">
        <f t="shared" si="16"/>
        <v>2286.94</v>
      </c>
      <c r="K102" s="40">
        <v>148.65</v>
      </c>
      <c r="L102" s="40">
        <v>8.67</v>
      </c>
      <c r="M102" s="40">
        <v>2129.62</v>
      </c>
    </row>
    <row r="103" spans="1:13" ht="15">
      <c r="A103" s="4" t="s">
        <v>85</v>
      </c>
      <c r="B103" s="40">
        <f t="shared" si="15"/>
        <v>562.8199999999999</v>
      </c>
      <c r="C103" s="40">
        <v>130.52</v>
      </c>
      <c r="D103" s="40">
        <v>130.52</v>
      </c>
      <c r="E103" s="40">
        <v>0</v>
      </c>
      <c r="F103" s="69">
        <v>412.8900000000001</v>
      </c>
      <c r="G103" s="69">
        <v>5</v>
      </c>
      <c r="H103" s="69">
        <v>0.02</v>
      </c>
      <c r="I103" s="69">
        <v>407.8700000000001</v>
      </c>
      <c r="J103" s="40">
        <f t="shared" si="16"/>
        <v>19.4099999999999</v>
      </c>
      <c r="K103" s="40"/>
      <c r="L103" s="40">
        <v>1.2</v>
      </c>
      <c r="M103" s="40">
        <v>18.2099999999999</v>
      </c>
    </row>
    <row r="104" spans="1:13" ht="15">
      <c r="A104" s="4" t="s">
        <v>86</v>
      </c>
      <c r="B104" s="40">
        <f t="shared" si="15"/>
        <v>1485.51</v>
      </c>
      <c r="C104" s="40">
        <v>208.91</v>
      </c>
      <c r="D104" s="40">
        <v>192.45</v>
      </c>
      <c r="E104" s="40">
        <v>16.46</v>
      </c>
      <c r="F104" s="40"/>
      <c r="G104" s="40"/>
      <c r="H104" s="40"/>
      <c r="I104" s="40"/>
      <c r="J104" s="40">
        <f t="shared" si="16"/>
        <v>1276.6</v>
      </c>
      <c r="K104" s="40">
        <v>377.65000000000003</v>
      </c>
      <c r="L104" s="40">
        <v>12.91</v>
      </c>
      <c r="M104" s="40">
        <f>60.9+825.14</f>
        <v>886.04</v>
      </c>
    </row>
    <row r="105" spans="1:13" ht="15">
      <c r="A105" s="4" t="s">
        <v>87</v>
      </c>
      <c r="B105" s="40">
        <f t="shared" si="15"/>
        <v>812.35</v>
      </c>
      <c r="C105" s="40">
        <v>220.23</v>
      </c>
      <c r="D105" s="40">
        <v>219.22</v>
      </c>
      <c r="E105" s="40">
        <v>1.01</v>
      </c>
      <c r="F105" s="40"/>
      <c r="G105" s="40"/>
      <c r="H105" s="40"/>
      <c r="I105" s="40"/>
      <c r="J105" s="40">
        <f t="shared" si="16"/>
        <v>592.12</v>
      </c>
      <c r="K105" s="40">
        <v>156.69000000000003</v>
      </c>
      <c r="L105" s="40">
        <v>0</v>
      </c>
      <c r="M105" s="40">
        <f>18.43+417</f>
        <v>435.43</v>
      </c>
    </row>
    <row r="106" spans="1:13" ht="15">
      <c r="A106" s="4" t="s">
        <v>88</v>
      </c>
      <c r="B106" s="40">
        <f t="shared" si="15"/>
        <v>2876.38</v>
      </c>
      <c r="C106" s="40">
        <v>90.88</v>
      </c>
      <c r="D106" s="40">
        <v>59.59</v>
      </c>
      <c r="E106" s="40">
        <v>31.29</v>
      </c>
      <c r="F106" s="40"/>
      <c r="G106" s="40"/>
      <c r="H106" s="40"/>
      <c r="I106" s="40"/>
      <c r="J106" s="40">
        <f t="shared" si="16"/>
        <v>2785.5</v>
      </c>
      <c r="K106" s="40">
        <v>305.38</v>
      </c>
      <c r="L106" s="40">
        <v>31.82</v>
      </c>
      <c r="M106" s="40">
        <v>2448.3</v>
      </c>
    </row>
    <row r="107" spans="1:13" ht="15">
      <c r="A107" s="4" t="s">
        <v>89</v>
      </c>
      <c r="B107" s="40">
        <f t="shared" si="15"/>
        <v>630.47</v>
      </c>
      <c r="C107" s="40">
        <v>27.909999999999997</v>
      </c>
      <c r="D107" s="40">
        <v>23.06</v>
      </c>
      <c r="E107" s="40">
        <v>4.85</v>
      </c>
      <c r="F107" s="40"/>
      <c r="G107" s="40"/>
      <c r="H107" s="40"/>
      <c r="I107" s="40"/>
      <c r="J107" s="40">
        <f t="shared" si="16"/>
        <v>602.5600000000001</v>
      </c>
      <c r="K107" s="40">
        <f>4.95+145.52</f>
        <v>150.47</v>
      </c>
      <c r="L107" s="40">
        <v>3.1500000000000004</v>
      </c>
      <c r="M107" s="40">
        <f>94.34+354.6</f>
        <v>448.94000000000005</v>
      </c>
    </row>
    <row r="108" spans="4:11" s="70" customFormat="1" ht="14.25">
      <c r="D108" s="71"/>
      <c r="K108" s="71"/>
    </row>
  </sheetData>
  <sheetProtection/>
  <mergeCells count="7">
    <mergeCell ref="A1:M1"/>
    <mergeCell ref="B3:B5"/>
    <mergeCell ref="C3:E4"/>
    <mergeCell ref="F3:M3"/>
    <mergeCell ref="F4:I4"/>
    <mergeCell ref="J4:M4"/>
    <mergeCell ref="A3:A5"/>
  </mergeCells>
  <printOptions/>
  <pageMargins left="0.53" right="0.35" top="0.58" bottom="0.42" header="0.3" footer="0.3"/>
  <pageSetup fitToHeight="3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showZeros="0" zoomScalePageLayoutView="0" workbookViewId="0" topLeftCell="A7">
      <selection activeCell="G13" sqref="G13"/>
    </sheetView>
  </sheetViews>
  <sheetFormatPr defaultColWidth="8.8515625" defaultRowHeight="15"/>
  <cols>
    <col min="1" max="1" width="23.421875" style="38" customWidth="1"/>
    <col min="2" max="2" width="12.421875" style="38" bestFit="1" customWidth="1"/>
    <col min="3" max="4" width="11.7109375" style="38" bestFit="1" customWidth="1"/>
    <col min="5" max="5" width="10.57421875" style="38" bestFit="1" customWidth="1"/>
    <col min="6" max="6" width="12.7109375" style="38" customWidth="1"/>
    <col min="7" max="7" width="10.28125" style="38" customWidth="1"/>
    <col min="8" max="8" width="6.57421875" style="38" customWidth="1"/>
    <col min="9" max="9" width="6.00390625" style="38" bestFit="1" customWidth="1"/>
    <col min="10" max="16384" width="8.8515625" style="38" customWidth="1"/>
  </cols>
  <sheetData>
    <row r="1" spans="1:8" s="72" customFormat="1" ht="13.5" customHeight="1">
      <c r="A1" s="127" t="s">
        <v>167</v>
      </c>
      <c r="B1" s="127"/>
      <c r="C1" s="127"/>
      <c r="D1" s="127"/>
      <c r="E1" s="127"/>
      <c r="F1" s="127"/>
      <c r="G1" s="127"/>
      <c r="H1" s="127"/>
    </row>
    <row r="2" s="72" customFormat="1" ht="15"/>
    <row r="3" spans="1:8" s="73" customFormat="1" ht="15" customHeight="1">
      <c r="A3" s="124" t="s">
        <v>8</v>
      </c>
      <c r="B3" s="124" t="s">
        <v>3</v>
      </c>
      <c r="C3" s="124" t="s">
        <v>160</v>
      </c>
      <c r="D3" s="124"/>
      <c r="E3" s="124" t="s">
        <v>161</v>
      </c>
      <c r="F3" s="125" t="s">
        <v>166</v>
      </c>
      <c r="G3" s="126"/>
      <c r="H3" s="124" t="s">
        <v>165</v>
      </c>
    </row>
    <row r="4" spans="1:8" s="73" customFormat="1" ht="42.75" customHeight="1">
      <c r="A4" s="124"/>
      <c r="B4" s="124"/>
      <c r="C4" s="74" t="s">
        <v>162</v>
      </c>
      <c r="D4" s="74" t="s">
        <v>163</v>
      </c>
      <c r="E4" s="124"/>
      <c r="F4" s="75" t="s">
        <v>164</v>
      </c>
      <c r="G4" s="75" t="s">
        <v>111</v>
      </c>
      <c r="H4" s="124"/>
    </row>
    <row r="5" spans="1:8" ht="15">
      <c r="A5" s="76" t="s">
        <v>91</v>
      </c>
      <c r="B5" s="77">
        <f aca="true" t="shared" si="0" ref="B5:G5">SUM(B6,B16,B24,B34,B46,B50,B60,B69,B82,B94)</f>
        <v>92443.97</v>
      </c>
      <c r="C5" s="77">
        <f t="shared" si="0"/>
        <v>11075.41</v>
      </c>
      <c r="D5" s="77">
        <f t="shared" si="0"/>
        <v>74619.13</v>
      </c>
      <c r="E5" s="77">
        <f t="shared" si="0"/>
        <v>6749.430000000001</v>
      </c>
      <c r="F5" s="77">
        <f t="shared" si="0"/>
        <v>67443.97000000002</v>
      </c>
      <c r="G5" s="77">
        <f t="shared" si="0"/>
        <v>25000</v>
      </c>
      <c r="H5" s="41"/>
    </row>
    <row r="6" spans="1:8" ht="15">
      <c r="A6" s="78" t="s">
        <v>36</v>
      </c>
      <c r="B6" s="77">
        <f aca="true" t="shared" si="1" ref="B6:G6">SUM(B7:B15)</f>
        <v>22591.629999999994</v>
      </c>
      <c r="C6" s="77">
        <f t="shared" si="1"/>
        <v>3129.8299999999995</v>
      </c>
      <c r="D6" s="77">
        <f t="shared" si="1"/>
        <v>18687.209999999995</v>
      </c>
      <c r="E6" s="77">
        <f t="shared" si="1"/>
        <v>774.5900000000001</v>
      </c>
      <c r="F6" s="77">
        <f t="shared" si="1"/>
        <v>12591.629999999996</v>
      </c>
      <c r="G6" s="77">
        <f t="shared" si="1"/>
        <v>10000</v>
      </c>
      <c r="H6" s="41"/>
    </row>
    <row r="7" spans="1:8" ht="15">
      <c r="A7" s="37" t="s">
        <v>39</v>
      </c>
      <c r="B7" s="36">
        <f>SUM(C7:E7)</f>
        <v>1652.43</v>
      </c>
      <c r="C7" s="36">
        <v>0</v>
      </c>
      <c r="D7" s="110">
        <f>929.2+100</f>
        <v>1029.2</v>
      </c>
      <c r="E7" s="36">
        <v>623.23</v>
      </c>
      <c r="F7" s="40">
        <f aca="true" t="shared" si="2" ref="F7:F59">B7-G7</f>
        <v>652.4300000000001</v>
      </c>
      <c r="G7" s="36">
        <v>1000</v>
      </c>
      <c r="H7" s="41"/>
    </row>
    <row r="8" spans="1:8" ht="15">
      <c r="A8" s="37" t="s">
        <v>40</v>
      </c>
      <c r="B8" s="36">
        <f aca="true" t="shared" si="3" ref="B8:B15">SUM(C8:E8)</f>
        <v>6025.389999999993</v>
      </c>
      <c r="C8" s="36">
        <v>38.56000000000006</v>
      </c>
      <c r="D8" s="110">
        <v>5986.829999999993</v>
      </c>
      <c r="E8" s="36"/>
      <c r="F8" s="40">
        <f t="shared" si="2"/>
        <v>4025.389999999993</v>
      </c>
      <c r="G8" s="36">
        <v>2000</v>
      </c>
      <c r="H8" s="41"/>
    </row>
    <row r="9" spans="1:8" ht="15">
      <c r="A9" s="37" t="s">
        <v>41</v>
      </c>
      <c r="B9" s="36">
        <f t="shared" si="3"/>
        <v>1615.5999999999979</v>
      </c>
      <c r="C9" s="36">
        <v>862.73</v>
      </c>
      <c r="D9" s="110">
        <v>745.0499999999979</v>
      </c>
      <c r="E9" s="36">
        <v>7.82</v>
      </c>
      <c r="F9" s="40">
        <f>B9-G9</f>
        <v>1115.5999999999979</v>
      </c>
      <c r="G9" s="36">
        <v>500</v>
      </c>
      <c r="H9" s="41"/>
    </row>
    <row r="10" spans="1:8" ht="15">
      <c r="A10" s="37" t="s">
        <v>42</v>
      </c>
      <c r="B10" s="36">
        <f t="shared" si="3"/>
        <v>137.04999999999998</v>
      </c>
      <c r="C10" s="36">
        <v>0</v>
      </c>
      <c r="D10" s="110">
        <v>127.01999999999998</v>
      </c>
      <c r="E10" s="36">
        <v>10.030000000000001</v>
      </c>
      <c r="F10" s="40">
        <f t="shared" si="2"/>
        <v>137.04999999999998</v>
      </c>
      <c r="G10" s="36"/>
      <c r="H10" s="41"/>
    </row>
    <row r="11" spans="1:8" ht="15">
      <c r="A11" s="37" t="s">
        <v>43</v>
      </c>
      <c r="B11" s="36">
        <f t="shared" si="3"/>
        <v>2790.310000000003</v>
      </c>
      <c r="C11" s="36">
        <v>0</v>
      </c>
      <c r="D11" s="110">
        <v>2765.000000000003</v>
      </c>
      <c r="E11" s="36">
        <v>25.310000000000002</v>
      </c>
      <c r="F11" s="40">
        <f t="shared" si="2"/>
        <v>1790.3100000000031</v>
      </c>
      <c r="G11" s="36">
        <v>1000</v>
      </c>
      <c r="H11" s="41"/>
    </row>
    <row r="12" spans="1:8" ht="15">
      <c r="A12" s="37" t="s">
        <v>44</v>
      </c>
      <c r="B12" s="36">
        <f t="shared" si="3"/>
        <v>204.22</v>
      </c>
      <c r="C12" s="36">
        <v>0</v>
      </c>
      <c r="D12" s="110">
        <v>177</v>
      </c>
      <c r="E12" s="36">
        <v>27.220000000000006</v>
      </c>
      <c r="F12" s="40">
        <f t="shared" si="2"/>
        <v>204.22</v>
      </c>
      <c r="G12" s="36"/>
      <c r="H12" s="41"/>
    </row>
    <row r="13" spans="1:8" ht="15">
      <c r="A13" s="37" t="s">
        <v>45</v>
      </c>
      <c r="B13" s="36">
        <f t="shared" si="3"/>
        <v>3848.07</v>
      </c>
      <c r="C13" s="36">
        <v>0</v>
      </c>
      <c r="D13" s="110">
        <f>3567.09+200</f>
        <v>3767.09</v>
      </c>
      <c r="E13" s="36">
        <v>80.98</v>
      </c>
      <c r="F13" s="40">
        <f t="shared" si="2"/>
        <v>848.0700000000002</v>
      </c>
      <c r="G13" s="36">
        <v>3000</v>
      </c>
      <c r="H13" s="41"/>
    </row>
    <row r="14" spans="1:8" ht="15">
      <c r="A14" s="37" t="s">
        <v>159</v>
      </c>
      <c r="B14" s="36">
        <f t="shared" si="3"/>
        <v>3282.3900000000003</v>
      </c>
      <c r="C14" s="36">
        <v>195.54999999999959</v>
      </c>
      <c r="D14" s="110">
        <v>3086.8400000000006</v>
      </c>
      <c r="E14" s="36"/>
      <c r="F14" s="40">
        <f t="shared" si="2"/>
        <v>1782.3900000000003</v>
      </c>
      <c r="G14" s="36">
        <v>1500</v>
      </c>
      <c r="H14" s="41"/>
    </row>
    <row r="15" spans="1:8" ht="15">
      <c r="A15" s="37" t="s">
        <v>47</v>
      </c>
      <c r="B15" s="36">
        <f t="shared" si="3"/>
        <v>3036.1700000000005</v>
      </c>
      <c r="C15" s="36">
        <v>2032.9899999999998</v>
      </c>
      <c r="D15" s="110">
        <v>1003.1800000000006</v>
      </c>
      <c r="E15" s="36"/>
      <c r="F15" s="40">
        <f t="shared" si="2"/>
        <v>2036.1700000000005</v>
      </c>
      <c r="G15" s="36">
        <v>1000</v>
      </c>
      <c r="H15" s="41"/>
    </row>
    <row r="16" spans="1:8" ht="15">
      <c r="A16" s="51" t="s">
        <v>35</v>
      </c>
      <c r="B16" s="52">
        <f aca="true" t="shared" si="4" ref="B16:G16">SUM(B17:B23)</f>
        <v>4361.26</v>
      </c>
      <c r="C16" s="52">
        <f t="shared" si="4"/>
        <v>130.16</v>
      </c>
      <c r="D16" s="52">
        <f t="shared" si="4"/>
        <v>3589.78</v>
      </c>
      <c r="E16" s="52">
        <f t="shared" si="4"/>
        <v>641.3199999999999</v>
      </c>
      <c r="F16" s="52">
        <f t="shared" si="4"/>
        <v>3861.26</v>
      </c>
      <c r="G16" s="52">
        <f t="shared" si="4"/>
        <v>500</v>
      </c>
      <c r="H16" s="41"/>
    </row>
    <row r="17" spans="1:8" ht="15">
      <c r="A17" s="4" t="s">
        <v>9</v>
      </c>
      <c r="B17" s="40">
        <f aca="true" t="shared" si="5" ref="B17:B68">SUM(C17:E17)</f>
        <v>446.52000000000004</v>
      </c>
      <c r="C17" s="40">
        <v>0</v>
      </c>
      <c r="D17" s="111">
        <v>330.82000000000005</v>
      </c>
      <c r="E17" s="40">
        <v>115.7</v>
      </c>
      <c r="F17" s="40">
        <f t="shared" si="2"/>
        <v>446.52000000000004</v>
      </c>
      <c r="G17" s="40"/>
      <c r="H17" s="41"/>
    </row>
    <row r="18" spans="1:8" ht="15.75" customHeight="1">
      <c r="A18" s="4" t="s">
        <v>10</v>
      </c>
      <c r="B18" s="40">
        <f t="shared" si="5"/>
        <v>300.42</v>
      </c>
      <c r="C18" s="40">
        <v>8.3</v>
      </c>
      <c r="D18" s="111">
        <v>246.87</v>
      </c>
      <c r="E18" s="40">
        <v>45.25</v>
      </c>
      <c r="F18" s="40">
        <f t="shared" si="2"/>
        <v>300.42</v>
      </c>
      <c r="G18" s="40"/>
      <c r="H18" s="41"/>
    </row>
    <row r="19" spans="1:8" ht="15">
      <c r="A19" s="4" t="s">
        <v>11</v>
      </c>
      <c r="B19" s="40">
        <f t="shared" si="5"/>
        <v>793.6300000000001</v>
      </c>
      <c r="C19" s="40">
        <v>0</v>
      </c>
      <c r="D19" s="111">
        <v>747.1700000000001</v>
      </c>
      <c r="E19" s="40">
        <v>46.46</v>
      </c>
      <c r="F19" s="40">
        <f t="shared" si="2"/>
        <v>293.6300000000001</v>
      </c>
      <c r="G19" s="40">
        <v>500</v>
      </c>
      <c r="H19" s="41"/>
    </row>
    <row r="20" spans="1:8" ht="15">
      <c r="A20" s="4" t="s">
        <v>12</v>
      </c>
      <c r="B20" s="40">
        <f t="shared" si="5"/>
        <v>298.53</v>
      </c>
      <c r="C20" s="40">
        <v>0</v>
      </c>
      <c r="D20" s="111">
        <v>275.29999999999995</v>
      </c>
      <c r="E20" s="40">
        <v>23.23</v>
      </c>
      <c r="F20" s="40">
        <f t="shared" si="2"/>
        <v>298.53</v>
      </c>
      <c r="G20" s="40"/>
      <c r="H20" s="41"/>
    </row>
    <row r="21" spans="1:8" ht="15">
      <c r="A21" s="4" t="s">
        <v>13</v>
      </c>
      <c r="B21" s="40">
        <f t="shared" si="5"/>
        <v>831.1199999999999</v>
      </c>
      <c r="C21" s="40">
        <v>51.94</v>
      </c>
      <c r="D21" s="111">
        <v>517.18</v>
      </c>
      <c r="E21" s="40">
        <v>262</v>
      </c>
      <c r="F21" s="40">
        <f t="shared" si="2"/>
        <v>831.1199999999999</v>
      </c>
      <c r="G21" s="40"/>
      <c r="H21" s="41"/>
    </row>
    <row r="22" spans="1:8" ht="15">
      <c r="A22" s="4" t="s">
        <v>14</v>
      </c>
      <c r="B22" s="40">
        <f t="shared" si="5"/>
        <v>1536.6100000000001</v>
      </c>
      <c r="C22" s="40">
        <v>0</v>
      </c>
      <c r="D22" s="111">
        <v>1420.6200000000001</v>
      </c>
      <c r="E22" s="40">
        <v>115.99</v>
      </c>
      <c r="F22" s="40">
        <f t="shared" si="2"/>
        <v>1536.6100000000001</v>
      </c>
      <c r="G22" s="40"/>
      <c r="H22" s="41"/>
    </row>
    <row r="23" spans="1:8" ht="15">
      <c r="A23" s="4" t="s">
        <v>15</v>
      </c>
      <c r="B23" s="40">
        <f t="shared" si="5"/>
        <v>154.43</v>
      </c>
      <c r="C23" s="40">
        <v>69.92</v>
      </c>
      <c r="D23" s="111">
        <v>51.82</v>
      </c>
      <c r="E23" s="40">
        <v>32.69</v>
      </c>
      <c r="F23" s="40">
        <f t="shared" si="2"/>
        <v>154.43</v>
      </c>
      <c r="G23" s="40"/>
      <c r="H23" s="41"/>
    </row>
    <row r="24" spans="1:8" ht="15">
      <c r="A24" s="76" t="s">
        <v>16</v>
      </c>
      <c r="B24" s="77">
        <f aca="true" t="shared" si="6" ref="B24:G24">SUM(B25:B33)</f>
        <v>7340.92</v>
      </c>
      <c r="C24" s="77">
        <f t="shared" si="6"/>
        <v>779.86</v>
      </c>
      <c r="D24" s="77">
        <f t="shared" si="6"/>
        <v>5933.49</v>
      </c>
      <c r="E24" s="77">
        <f t="shared" si="6"/>
        <v>627.5699999999999</v>
      </c>
      <c r="F24" s="77">
        <f t="shared" si="6"/>
        <v>5140.92</v>
      </c>
      <c r="G24" s="77">
        <f t="shared" si="6"/>
        <v>2200</v>
      </c>
      <c r="H24" s="41"/>
    </row>
    <row r="25" spans="1:8" ht="15">
      <c r="A25" s="41" t="s">
        <v>48</v>
      </c>
      <c r="B25" s="36">
        <f t="shared" si="5"/>
        <v>162.13</v>
      </c>
      <c r="C25" s="36">
        <v>0</v>
      </c>
      <c r="D25" s="111">
        <v>159.85</v>
      </c>
      <c r="E25" s="36">
        <v>2.28</v>
      </c>
      <c r="F25" s="40">
        <f t="shared" si="2"/>
        <v>162.13</v>
      </c>
      <c r="G25" s="40"/>
      <c r="H25" s="41"/>
    </row>
    <row r="26" spans="1:8" ht="15">
      <c r="A26" s="41" t="s">
        <v>49</v>
      </c>
      <c r="B26" s="36">
        <f t="shared" si="5"/>
        <v>1077.89</v>
      </c>
      <c r="C26" s="36">
        <v>179.76</v>
      </c>
      <c r="D26" s="111">
        <v>849.48</v>
      </c>
      <c r="E26" s="36">
        <v>48.65</v>
      </c>
      <c r="F26" s="40">
        <f t="shared" si="2"/>
        <v>1077.89</v>
      </c>
      <c r="G26" s="40"/>
      <c r="H26" s="41"/>
    </row>
    <row r="27" spans="1:8" ht="15">
      <c r="A27" s="41" t="s">
        <v>50</v>
      </c>
      <c r="B27" s="36">
        <f t="shared" si="5"/>
        <v>1129.76</v>
      </c>
      <c r="C27" s="36">
        <v>0</v>
      </c>
      <c r="D27" s="111">
        <v>1100.97</v>
      </c>
      <c r="E27" s="36">
        <v>28.79</v>
      </c>
      <c r="F27" s="40">
        <f t="shared" si="2"/>
        <v>629.76</v>
      </c>
      <c r="G27" s="40">
        <v>500</v>
      </c>
      <c r="H27" s="41"/>
    </row>
    <row r="28" spans="1:8" ht="15">
      <c r="A28" s="41" t="s">
        <v>51</v>
      </c>
      <c r="B28" s="36">
        <f t="shared" si="5"/>
        <v>360.09999999999997</v>
      </c>
      <c r="C28" s="36">
        <v>265.44</v>
      </c>
      <c r="D28" s="111">
        <v>33.2</v>
      </c>
      <c r="E28" s="36">
        <v>61.46</v>
      </c>
      <c r="F28" s="40">
        <f t="shared" si="2"/>
        <v>360.09999999999997</v>
      </c>
      <c r="G28" s="40"/>
      <c r="H28" s="41"/>
    </row>
    <row r="29" spans="1:8" ht="15">
      <c r="A29" s="41" t="s">
        <v>52</v>
      </c>
      <c r="B29" s="36">
        <f t="shared" si="5"/>
        <v>303.24</v>
      </c>
      <c r="C29" s="36">
        <v>102.56</v>
      </c>
      <c r="D29" s="111">
        <v>153.92</v>
      </c>
      <c r="E29" s="36">
        <v>46.76</v>
      </c>
      <c r="F29" s="40">
        <f t="shared" si="2"/>
        <v>303.24</v>
      </c>
      <c r="G29" s="40"/>
      <c r="H29" s="41"/>
    </row>
    <row r="30" spans="1:8" ht="15">
      <c r="A30" s="41" t="s">
        <v>53</v>
      </c>
      <c r="B30" s="36">
        <f t="shared" si="5"/>
        <v>1733.84</v>
      </c>
      <c r="C30" s="36">
        <v>53.72</v>
      </c>
      <c r="D30" s="111">
        <v>1473.1799999999998</v>
      </c>
      <c r="E30" s="36">
        <v>206.94</v>
      </c>
      <c r="F30" s="40">
        <f t="shared" si="2"/>
        <v>733.8399999999999</v>
      </c>
      <c r="G30" s="40">
        <v>1000</v>
      </c>
      <c r="H30" s="41"/>
    </row>
    <row r="31" spans="1:8" ht="15">
      <c r="A31" s="41" t="s">
        <v>54</v>
      </c>
      <c r="B31" s="36">
        <f t="shared" si="5"/>
        <v>1453.7800000000002</v>
      </c>
      <c r="C31" s="36">
        <v>96.51</v>
      </c>
      <c r="D31" s="111">
        <v>1241.6200000000001</v>
      </c>
      <c r="E31" s="36">
        <v>115.65</v>
      </c>
      <c r="F31" s="40">
        <f t="shared" si="2"/>
        <v>753.7800000000002</v>
      </c>
      <c r="G31" s="40">
        <v>700</v>
      </c>
      <c r="H31" s="41"/>
    </row>
    <row r="32" spans="1:8" ht="15">
      <c r="A32" s="41" t="s">
        <v>55</v>
      </c>
      <c r="B32" s="36">
        <f t="shared" si="5"/>
        <v>756.93</v>
      </c>
      <c r="C32" s="36">
        <v>81.87</v>
      </c>
      <c r="D32" s="111">
        <v>640.16</v>
      </c>
      <c r="E32" s="36">
        <v>34.9</v>
      </c>
      <c r="F32" s="40">
        <f t="shared" si="2"/>
        <v>756.93</v>
      </c>
      <c r="G32" s="40"/>
      <c r="H32" s="41"/>
    </row>
    <row r="33" spans="1:8" ht="15">
      <c r="A33" s="41" t="s">
        <v>56</v>
      </c>
      <c r="B33" s="36">
        <f t="shared" si="5"/>
        <v>363.25</v>
      </c>
      <c r="C33" s="36">
        <v>0</v>
      </c>
      <c r="D33" s="111">
        <v>281.11</v>
      </c>
      <c r="E33" s="36">
        <v>82.14</v>
      </c>
      <c r="F33" s="40">
        <f t="shared" si="2"/>
        <v>363.25</v>
      </c>
      <c r="G33" s="40"/>
      <c r="H33" s="41"/>
    </row>
    <row r="34" spans="1:8" ht="15">
      <c r="A34" s="51" t="s">
        <v>17</v>
      </c>
      <c r="B34" s="52">
        <f aca="true" t="shared" si="7" ref="B34:G34">SUM(B35:B45)</f>
        <v>9609.000000000002</v>
      </c>
      <c r="C34" s="52">
        <f t="shared" si="7"/>
        <v>1584.22</v>
      </c>
      <c r="D34" s="52">
        <f t="shared" si="7"/>
        <v>6619.490000000001</v>
      </c>
      <c r="E34" s="52">
        <f t="shared" si="7"/>
        <v>1405.2900000000002</v>
      </c>
      <c r="F34" s="52">
        <f t="shared" si="7"/>
        <v>6609</v>
      </c>
      <c r="G34" s="52">
        <f t="shared" si="7"/>
        <v>3000</v>
      </c>
      <c r="H34" s="41"/>
    </row>
    <row r="35" spans="1:8" ht="15">
      <c r="A35" s="65" t="s">
        <v>18</v>
      </c>
      <c r="B35" s="40">
        <f t="shared" si="5"/>
        <v>929.7099999999999</v>
      </c>
      <c r="C35" s="40">
        <v>392.65</v>
      </c>
      <c r="D35" s="110">
        <v>474.7</v>
      </c>
      <c r="E35" s="40">
        <v>62.36</v>
      </c>
      <c r="F35" s="40">
        <f t="shared" si="2"/>
        <v>929.7099999999999</v>
      </c>
      <c r="G35" s="36"/>
      <c r="H35" s="41"/>
    </row>
    <row r="36" spans="1:8" ht="15">
      <c r="A36" s="65" t="s">
        <v>19</v>
      </c>
      <c r="B36" s="40">
        <f t="shared" si="5"/>
        <v>502.6</v>
      </c>
      <c r="C36" s="40">
        <v>35.81</v>
      </c>
      <c r="D36" s="110">
        <v>386.88</v>
      </c>
      <c r="E36" s="40">
        <v>79.91</v>
      </c>
      <c r="F36" s="40">
        <f t="shared" si="2"/>
        <v>502.6</v>
      </c>
      <c r="G36" s="36"/>
      <c r="H36" s="41"/>
    </row>
    <row r="37" spans="1:8" ht="15">
      <c r="A37" s="65" t="s">
        <v>20</v>
      </c>
      <c r="B37" s="40">
        <f t="shared" si="5"/>
        <v>417.19000000000005</v>
      </c>
      <c r="C37" s="40">
        <v>50.49</v>
      </c>
      <c r="D37" s="110">
        <v>329.84000000000003</v>
      </c>
      <c r="E37" s="40">
        <v>36.86000000000001</v>
      </c>
      <c r="F37" s="40">
        <f t="shared" si="2"/>
        <v>417.19000000000005</v>
      </c>
      <c r="G37" s="36"/>
      <c r="H37" s="41"/>
    </row>
    <row r="38" spans="1:8" ht="15">
      <c r="A38" s="65" t="s">
        <v>21</v>
      </c>
      <c r="B38" s="40">
        <f t="shared" si="5"/>
        <v>537.49</v>
      </c>
      <c r="C38" s="40">
        <v>77.49</v>
      </c>
      <c r="D38" s="110">
        <v>447.77</v>
      </c>
      <c r="E38" s="40">
        <v>12.23</v>
      </c>
      <c r="F38" s="40">
        <f t="shared" si="2"/>
        <v>537.49</v>
      </c>
      <c r="G38" s="36"/>
      <c r="H38" s="41"/>
    </row>
    <row r="39" spans="1:8" ht="15">
      <c r="A39" s="65" t="s">
        <v>22</v>
      </c>
      <c r="B39" s="40">
        <f t="shared" si="5"/>
        <v>2059.4500000000003</v>
      </c>
      <c r="C39" s="40">
        <v>0</v>
      </c>
      <c r="D39" s="110">
        <v>1849.44</v>
      </c>
      <c r="E39" s="40">
        <v>210.01000000000002</v>
      </c>
      <c r="F39" s="40">
        <f t="shared" si="2"/>
        <v>1059.4500000000003</v>
      </c>
      <c r="G39" s="36">
        <v>1000</v>
      </c>
      <c r="H39" s="41"/>
    </row>
    <row r="40" spans="1:8" ht="15">
      <c r="A40" s="65" t="s">
        <v>23</v>
      </c>
      <c r="B40" s="40">
        <f t="shared" si="5"/>
        <v>1273.04</v>
      </c>
      <c r="C40" s="40">
        <v>278.71</v>
      </c>
      <c r="D40" s="110">
        <v>885.17</v>
      </c>
      <c r="E40" s="40">
        <v>109.16</v>
      </c>
      <c r="F40" s="40">
        <f t="shared" si="2"/>
        <v>873.04</v>
      </c>
      <c r="G40" s="36">
        <v>400</v>
      </c>
      <c r="H40" s="41"/>
    </row>
    <row r="41" spans="1:8" ht="15">
      <c r="A41" s="65" t="s">
        <v>24</v>
      </c>
      <c r="B41" s="40">
        <f t="shared" si="5"/>
        <v>616.1</v>
      </c>
      <c r="C41" s="40">
        <v>0</v>
      </c>
      <c r="D41" s="110">
        <v>361.21999999999997</v>
      </c>
      <c r="E41" s="40">
        <v>254.88000000000002</v>
      </c>
      <c r="F41" s="40">
        <f t="shared" si="2"/>
        <v>316.1</v>
      </c>
      <c r="G41" s="36">
        <v>300</v>
      </c>
      <c r="H41" s="41"/>
    </row>
    <row r="42" spans="1:8" ht="15">
      <c r="A42" s="65" t="s">
        <v>25</v>
      </c>
      <c r="B42" s="40">
        <f t="shared" si="5"/>
        <v>1435.95</v>
      </c>
      <c r="C42" s="40">
        <v>370.18</v>
      </c>
      <c r="D42" s="110">
        <v>831.05</v>
      </c>
      <c r="E42" s="40">
        <v>234.72</v>
      </c>
      <c r="F42" s="40">
        <f t="shared" si="2"/>
        <v>935.95</v>
      </c>
      <c r="G42" s="36">
        <v>500</v>
      </c>
      <c r="H42" s="41"/>
    </row>
    <row r="43" spans="1:8" ht="15">
      <c r="A43" s="65" t="s">
        <v>26</v>
      </c>
      <c r="B43" s="40">
        <f t="shared" si="5"/>
        <v>648.6</v>
      </c>
      <c r="C43" s="40">
        <v>305.98</v>
      </c>
      <c r="D43" s="110">
        <v>214.34</v>
      </c>
      <c r="E43" s="40">
        <v>128.28</v>
      </c>
      <c r="F43" s="40">
        <f t="shared" si="2"/>
        <v>348.6</v>
      </c>
      <c r="G43" s="36">
        <v>300</v>
      </c>
      <c r="H43" s="41"/>
    </row>
    <row r="44" spans="1:8" ht="15">
      <c r="A44" s="65" t="s">
        <v>27</v>
      </c>
      <c r="B44" s="40">
        <f t="shared" si="5"/>
        <v>855.3299999999999</v>
      </c>
      <c r="C44" s="40">
        <v>0</v>
      </c>
      <c r="D44" s="110">
        <v>677.65</v>
      </c>
      <c r="E44" s="40">
        <v>177.68</v>
      </c>
      <c r="F44" s="40">
        <f t="shared" si="2"/>
        <v>355.3299999999999</v>
      </c>
      <c r="G44" s="36">
        <v>500</v>
      </c>
      <c r="H44" s="41"/>
    </row>
    <row r="45" spans="1:8" ht="15">
      <c r="A45" s="65" t="s">
        <v>28</v>
      </c>
      <c r="B45" s="40">
        <f t="shared" si="5"/>
        <v>333.54</v>
      </c>
      <c r="C45" s="40">
        <v>72.91</v>
      </c>
      <c r="D45" s="110">
        <v>161.43</v>
      </c>
      <c r="E45" s="40">
        <v>99.2</v>
      </c>
      <c r="F45" s="40">
        <f t="shared" si="2"/>
        <v>333.54</v>
      </c>
      <c r="G45" s="36"/>
      <c r="H45" s="41"/>
    </row>
    <row r="46" spans="1:8" ht="15">
      <c r="A46" s="51" t="s">
        <v>37</v>
      </c>
      <c r="B46" s="52">
        <f>SUM(B47:B49)</f>
        <v>21496.420000000006</v>
      </c>
      <c r="C46" s="52">
        <f>SUM(C47:C49)</f>
        <v>0</v>
      </c>
      <c r="D46" s="52">
        <f>SUM(D47:D49)</f>
        <v>21496.420000000006</v>
      </c>
      <c r="E46" s="52">
        <v>0</v>
      </c>
      <c r="F46" s="52">
        <f>SUM(F47:F49)</f>
        <v>13496.420000000004</v>
      </c>
      <c r="G46" s="52">
        <f>SUM(G47:G49)</f>
        <v>8000</v>
      </c>
      <c r="H46" s="41"/>
    </row>
    <row r="47" spans="1:8" ht="15">
      <c r="A47" s="4" t="s">
        <v>29</v>
      </c>
      <c r="B47" s="40">
        <f>SUM(C47:E47)</f>
        <v>9104.420000000002</v>
      </c>
      <c r="C47" s="40">
        <v>0</v>
      </c>
      <c r="D47" s="79">
        <v>9104.420000000002</v>
      </c>
      <c r="E47" s="40"/>
      <c r="F47" s="40">
        <f t="shared" si="2"/>
        <v>6104.420000000002</v>
      </c>
      <c r="G47" s="40">
        <v>3000</v>
      </c>
      <c r="H47" s="41"/>
    </row>
    <row r="48" spans="1:8" ht="15">
      <c r="A48" s="4" t="s">
        <v>30</v>
      </c>
      <c r="B48" s="40">
        <f t="shared" si="5"/>
        <v>8025.970000000001</v>
      </c>
      <c r="C48" s="40">
        <v>0</v>
      </c>
      <c r="D48" s="79">
        <v>8025.970000000001</v>
      </c>
      <c r="E48" s="40"/>
      <c r="F48" s="40">
        <f t="shared" si="2"/>
        <v>5025.970000000001</v>
      </c>
      <c r="G48" s="40">
        <v>3000</v>
      </c>
      <c r="H48" s="41"/>
    </row>
    <row r="49" spans="1:8" ht="15">
      <c r="A49" s="4" t="s">
        <v>31</v>
      </c>
      <c r="B49" s="40">
        <f t="shared" si="5"/>
        <v>4366.030000000001</v>
      </c>
      <c r="C49" s="40">
        <v>0</v>
      </c>
      <c r="D49" s="79">
        <v>4366.030000000001</v>
      </c>
      <c r="E49" s="40"/>
      <c r="F49" s="40">
        <f t="shared" si="2"/>
        <v>2366.0300000000007</v>
      </c>
      <c r="G49" s="40">
        <v>2000</v>
      </c>
      <c r="H49" s="41"/>
    </row>
    <row r="50" spans="1:8" ht="15">
      <c r="A50" s="51" t="s">
        <v>38</v>
      </c>
      <c r="B50" s="52">
        <f aca="true" t="shared" si="8" ref="B50:G50">SUM(B51:B59)</f>
        <v>3601.62</v>
      </c>
      <c r="C50" s="52">
        <f t="shared" si="8"/>
        <v>605.92</v>
      </c>
      <c r="D50" s="52">
        <f t="shared" si="8"/>
        <v>2775.0699999999997</v>
      </c>
      <c r="E50" s="52">
        <f t="shared" si="8"/>
        <v>220.63</v>
      </c>
      <c r="F50" s="52">
        <f t="shared" si="8"/>
        <v>3601.62</v>
      </c>
      <c r="G50" s="52">
        <f t="shared" si="8"/>
        <v>0</v>
      </c>
      <c r="H50" s="41"/>
    </row>
    <row r="51" spans="1:8" ht="15">
      <c r="A51" s="4" t="s">
        <v>102</v>
      </c>
      <c r="B51" s="40">
        <f t="shared" si="5"/>
        <v>393.99999999999994</v>
      </c>
      <c r="C51" s="40">
        <v>0</v>
      </c>
      <c r="D51" s="111">
        <v>377.59999999999997</v>
      </c>
      <c r="E51" s="40">
        <v>16.4</v>
      </c>
      <c r="F51" s="40">
        <f t="shared" si="2"/>
        <v>393.99999999999994</v>
      </c>
      <c r="G51" s="40"/>
      <c r="H51" s="41"/>
    </row>
    <row r="52" spans="1:8" ht="15">
      <c r="A52" s="4" t="s">
        <v>103</v>
      </c>
      <c r="B52" s="40">
        <f t="shared" si="5"/>
        <v>212.04</v>
      </c>
      <c r="C52" s="40">
        <v>0</v>
      </c>
      <c r="D52" s="111">
        <v>182.51</v>
      </c>
      <c r="E52" s="40">
        <v>29.53</v>
      </c>
      <c r="F52" s="40">
        <f t="shared" si="2"/>
        <v>212.04</v>
      </c>
      <c r="G52" s="40"/>
      <c r="H52" s="41"/>
    </row>
    <row r="53" spans="1:8" ht="15">
      <c r="A53" s="4" t="s">
        <v>104</v>
      </c>
      <c r="B53" s="40">
        <f t="shared" si="5"/>
        <v>548.75</v>
      </c>
      <c r="C53" s="40">
        <v>0</v>
      </c>
      <c r="D53" s="111">
        <v>548.75</v>
      </c>
      <c r="E53" s="40">
        <v>0</v>
      </c>
      <c r="F53" s="40">
        <f t="shared" si="2"/>
        <v>548.75</v>
      </c>
      <c r="G53" s="40"/>
      <c r="H53" s="41"/>
    </row>
    <row r="54" spans="1:8" ht="15">
      <c r="A54" s="4" t="s">
        <v>105</v>
      </c>
      <c r="B54" s="40">
        <f t="shared" si="5"/>
        <v>589.66</v>
      </c>
      <c r="C54" s="40">
        <v>0</v>
      </c>
      <c r="D54" s="111">
        <v>550.38</v>
      </c>
      <c r="E54" s="40">
        <v>39.28</v>
      </c>
      <c r="F54" s="40">
        <f t="shared" si="2"/>
        <v>589.66</v>
      </c>
      <c r="G54" s="40"/>
      <c r="H54" s="41"/>
    </row>
    <row r="55" spans="1:8" ht="15">
      <c r="A55" s="4" t="s">
        <v>106</v>
      </c>
      <c r="B55" s="40">
        <f t="shared" si="5"/>
        <v>151.23</v>
      </c>
      <c r="C55" s="40">
        <v>0</v>
      </c>
      <c r="D55" s="111">
        <v>149.84</v>
      </c>
      <c r="E55" s="40">
        <v>1.39</v>
      </c>
      <c r="F55" s="40">
        <f t="shared" si="2"/>
        <v>151.23</v>
      </c>
      <c r="G55" s="40"/>
      <c r="H55" s="41"/>
    </row>
    <row r="56" spans="1:8" ht="15">
      <c r="A56" s="4" t="s">
        <v>107</v>
      </c>
      <c r="B56" s="40">
        <f t="shared" si="5"/>
        <v>160.98000000000002</v>
      </c>
      <c r="C56" s="40">
        <v>0</v>
      </c>
      <c r="D56" s="111">
        <v>103.75</v>
      </c>
      <c r="E56" s="40">
        <v>57.230000000000004</v>
      </c>
      <c r="F56" s="40">
        <f t="shared" si="2"/>
        <v>160.98000000000002</v>
      </c>
      <c r="G56" s="40"/>
      <c r="H56" s="41"/>
    </row>
    <row r="57" spans="1:8" ht="15">
      <c r="A57" s="4" t="s">
        <v>108</v>
      </c>
      <c r="B57" s="40">
        <f t="shared" si="5"/>
        <v>274.61</v>
      </c>
      <c r="C57" s="40">
        <v>5.77</v>
      </c>
      <c r="D57" s="111">
        <v>220.96</v>
      </c>
      <c r="E57" s="40">
        <v>47.88</v>
      </c>
      <c r="F57" s="40">
        <f t="shared" si="2"/>
        <v>274.61</v>
      </c>
      <c r="G57" s="40"/>
      <c r="H57" s="41"/>
    </row>
    <row r="58" spans="1:8" ht="15">
      <c r="A58" s="4" t="s">
        <v>109</v>
      </c>
      <c r="B58" s="40">
        <f t="shared" si="5"/>
        <v>282.96</v>
      </c>
      <c r="C58" s="40">
        <v>2</v>
      </c>
      <c r="D58" s="111">
        <v>278.52</v>
      </c>
      <c r="E58" s="40">
        <v>2.44</v>
      </c>
      <c r="F58" s="40">
        <f t="shared" si="2"/>
        <v>282.96</v>
      </c>
      <c r="G58" s="40"/>
      <c r="H58" s="41"/>
    </row>
    <row r="59" spans="1:8" ht="15">
      <c r="A59" s="4" t="s">
        <v>110</v>
      </c>
      <c r="B59" s="40">
        <f t="shared" si="5"/>
        <v>987.39</v>
      </c>
      <c r="C59" s="40">
        <v>598.15</v>
      </c>
      <c r="D59" s="111">
        <v>362.76</v>
      </c>
      <c r="E59" s="40">
        <v>26.479999999999997</v>
      </c>
      <c r="F59" s="40">
        <f t="shared" si="2"/>
        <v>987.39</v>
      </c>
      <c r="G59" s="40"/>
      <c r="H59" s="41"/>
    </row>
    <row r="60" spans="1:8" ht="15">
      <c r="A60" s="51" t="s">
        <v>64</v>
      </c>
      <c r="B60" s="39">
        <f aca="true" t="shared" si="9" ref="B60:G60">SUM(B61:B66)</f>
        <v>2799.23</v>
      </c>
      <c r="C60" s="39">
        <f t="shared" si="9"/>
        <v>0</v>
      </c>
      <c r="D60" s="39">
        <f t="shared" si="9"/>
        <v>2799.23</v>
      </c>
      <c r="E60" s="39">
        <f t="shared" si="9"/>
        <v>0</v>
      </c>
      <c r="F60" s="39">
        <f t="shared" si="9"/>
        <v>2799.23</v>
      </c>
      <c r="G60" s="39">
        <f t="shared" si="9"/>
        <v>0</v>
      </c>
      <c r="H60" s="41"/>
    </row>
    <row r="61" spans="1:8" ht="15">
      <c r="A61" s="65" t="s">
        <v>57</v>
      </c>
      <c r="B61" s="7">
        <f t="shared" si="5"/>
        <v>1446.7</v>
      </c>
      <c r="C61" s="7">
        <v>0</v>
      </c>
      <c r="D61" s="112">
        <v>1446.7</v>
      </c>
      <c r="E61" s="7"/>
      <c r="F61" s="40">
        <f aca="true" t="shared" si="10" ref="F61:F66">B61-G61</f>
        <v>1446.7</v>
      </c>
      <c r="G61" s="7"/>
      <c r="H61" s="41"/>
    </row>
    <row r="62" spans="1:8" ht="15">
      <c r="A62" s="65" t="s">
        <v>58</v>
      </c>
      <c r="B62" s="7">
        <f t="shared" si="5"/>
        <v>63.279999999999994</v>
      </c>
      <c r="C62" s="7">
        <v>0</v>
      </c>
      <c r="D62" s="112">
        <v>63.279999999999994</v>
      </c>
      <c r="E62" s="7"/>
      <c r="F62" s="40">
        <f t="shared" si="10"/>
        <v>63.279999999999994</v>
      </c>
      <c r="G62" s="7"/>
      <c r="H62" s="41"/>
    </row>
    <row r="63" spans="1:8" ht="15">
      <c r="A63" s="65" t="s">
        <v>59</v>
      </c>
      <c r="B63" s="7">
        <f t="shared" si="5"/>
        <v>140.05</v>
      </c>
      <c r="C63" s="7">
        <v>0</v>
      </c>
      <c r="D63" s="112">
        <v>140.05</v>
      </c>
      <c r="E63" s="7"/>
      <c r="F63" s="40">
        <f t="shared" si="10"/>
        <v>140.05</v>
      </c>
      <c r="G63" s="7"/>
      <c r="H63" s="41"/>
    </row>
    <row r="64" spans="1:8" ht="15">
      <c r="A64" s="65" t="s">
        <v>60</v>
      </c>
      <c r="B64" s="7">
        <f t="shared" si="5"/>
        <v>130.74</v>
      </c>
      <c r="C64" s="7">
        <v>0</v>
      </c>
      <c r="D64" s="112">
        <v>130.74</v>
      </c>
      <c r="E64" s="7"/>
      <c r="F64" s="40">
        <f t="shared" si="10"/>
        <v>130.74</v>
      </c>
      <c r="G64" s="7"/>
      <c r="H64" s="41"/>
    </row>
    <row r="65" spans="1:8" ht="15">
      <c r="A65" s="65" t="s">
        <v>61</v>
      </c>
      <c r="B65" s="7">
        <f t="shared" si="5"/>
        <v>689.86</v>
      </c>
      <c r="C65" s="7">
        <v>0</v>
      </c>
      <c r="D65" s="112">
        <v>689.86</v>
      </c>
      <c r="E65" s="7"/>
      <c r="F65" s="40">
        <f t="shared" si="10"/>
        <v>689.86</v>
      </c>
      <c r="G65" s="7"/>
      <c r="H65" s="41"/>
    </row>
    <row r="66" spans="1:8" ht="15">
      <c r="A66" s="65" t="s">
        <v>62</v>
      </c>
      <c r="B66" s="7">
        <f t="shared" si="5"/>
        <v>328.6</v>
      </c>
      <c r="C66" s="7">
        <v>0</v>
      </c>
      <c r="D66" s="112">
        <v>328.6</v>
      </c>
      <c r="E66" s="7"/>
      <c r="F66" s="40">
        <f t="shared" si="10"/>
        <v>328.6</v>
      </c>
      <c r="G66" s="7"/>
      <c r="H66" s="41"/>
    </row>
    <row r="67" spans="1:8" ht="15" hidden="1">
      <c r="A67" s="65" t="s">
        <v>63</v>
      </c>
      <c r="B67" s="7"/>
      <c r="C67" s="7">
        <v>0</v>
      </c>
      <c r="D67" s="112"/>
      <c r="E67" s="7"/>
      <c r="F67" s="7"/>
      <c r="G67" s="7"/>
      <c r="H67" s="41"/>
    </row>
    <row r="68" spans="1:8" ht="15" hidden="1">
      <c r="A68" s="65" t="s">
        <v>32</v>
      </c>
      <c r="B68" s="7">
        <f t="shared" si="5"/>
        <v>0</v>
      </c>
      <c r="C68" s="7">
        <v>0</v>
      </c>
      <c r="D68" s="112">
        <v>0</v>
      </c>
      <c r="E68" s="7"/>
      <c r="F68" s="7"/>
      <c r="G68" s="7"/>
      <c r="H68" s="41"/>
    </row>
    <row r="69" spans="1:8" ht="15">
      <c r="A69" s="51" t="s">
        <v>65</v>
      </c>
      <c r="B69" s="52">
        <f>SUM(B70:B81)</f>
        <v>1845.38</v>
      </c>
      <c r="C69" s="52">
        <f>SUM(C70:C81)</f>
        <v>0</v>
      </c>
      <c r="D69" s="52">
        <f>SUM(D70:D81)</f>
        <v>1198.4</v>
      </c>
      <c r="E69" s="52">
        <f>SUM(E70:E81)</f>
        <v>646.98</v>
      </c>
      <c r="F69" s="52">
        <f>SUM(F70:F81)</f>
        <v>1845.38</v>
      </c>
      <c r="G69" s="52">
        <f>SUM(G70:G76)</f>
        <v>0</v>
      </c>
      <c r="H69" s="41"/>
    </row>
    <row r="70" spans="1:8" ht="15">
      <c r="A70" s="4" t="s">
        <v>92</v>
      </c>
      <c r="B70" s="40">
        <f>SUM(C70:E70)</f>
        <v>159.95999999999998</v>
      </c>
      <c r="C70" s="40">
        <v>0</v>
      </c>
      <c r="D70" s="111">
        <v>138.45</v>
      </c>
      <c r="E70" s="40">
        <v>21.51</v>
      </c>
      <c r="F70" s="40">
        <f aca="true" t="shared" si="11" ref="F70:F81">B70-G70</f>
        <v>159.95999999999998</v>
      </c>
      <c r="G70" s="40"/>
      <c r="H70" s="41"/>
    </row>
    <row r="71" spans="1:8" ht="15">
      <c r="A71" s="4" t="s">
        <v>93</v>
      </c>
      <c r="B71" s="40">
        <f aca="true" t="shared" si="12" ref="B71:B106">SUM(C71:E71)</f>
        <v>370.68</v>
      </c>
      <c r="C71" s="40">
        <v>0</v>
      </c>
      <c r="D71" s="111">
        <v>70.37</v>
      </c>
      <c r="E71" s="40">
        <v>300.31</v>
      </c>
      <c r="F71" s="40">
        <f t="shared" si="11"/>
        <v>370.68</v>
      </c>
      <c r="G71" s="40"/>
      <c r="H71" s="41"/>
    </row>
    <row r="72" spans="1:8" ht="15">
      <c r="A72" s="4" t="s">
        <v>94</v>
      </c>
      <c r="B72" s="40">
        <f t="shared" si="12"/>
        <v>852.43</v>
      </c>
      <c r="C72" s="40">
        <v>0</v>
      </c>
      <c r="D72" s="111">
        <v>837.51</v>
      </c>
      <c r="E72" s="40">
        <v>14.92</v>
      </c>
      <c r="F72" s="40">
        <f t="shared" si="11"/>
        <v>852.43</v>
      </c>
      <c r="G72" s="40"/>
      <c r="H72" s="41"/>
    </row>
    <row r="73" spans="1:8" ht="15">
      <c r="A73" s="4" t="s">
        <v>95</v>
      </c>
      <c r="B73" s="40">
        <f t="shared" si="12"/>
        <v>147.19</v>
      </c>
      <c r="C73" s="40">
        <v>0</v>
      </c>
      <c r="D73" s="111">
        <v>19.29</v>
      </c>
      <c r="E73" s="40">
        <v>127.9</v>
      </c>
      <c r="F73" s="40">
        <f t="shared" si="11"/>
        <v>147.19</v>
      </c>
      <c r="G73" s="40"/>
      <c r="H73" s="41"/>
    </row>
    <row r="74" spans="1:8" ht="15">
      <c r="A74" s="4" t="s">
        <v>96</v>
      </c>
      <c r="B74" s="40">
        <f t="shared" si="12"/>
        <v>21.939999999999998</v>
      </c>
      <c r="C74" s="40">
        <v>0</v>
      </c>
      <c r="D74" s="111">
        <v>2.39</v>
      </c>
      <c r="E74" s="40">
        <v>19.549999999999997</v>
      </c>
      <c r="F74" s="40">
        <f t="shared" si="11"/>
        <v>21.939999999999998</v>
      </c>
      <c r="G74" s="40"/>
      <c r="H74" s="41"/>
    </row>
    <row r="75" spans="1:8" ht="15" hidden="1">
      <c r="A75" s="4" t="s">
        <v>97</v>
      </c>
      <c r="B75" s="40"/>
      <c r="C75" s="40"/>
      <c r="D75" s="111"/>
      <c r="E75" s="40"/>
      <c r="F75" s="40">
        <f t="shared" si="11"/>
        <v>0</v>
      </c>
      <c r="G75" s="40"/>
      <c r="H75" s="41"/>
    </row>
    <row r="76" spans="1:8" ht="15">
      <c r="A76" s="4" t="s">
        <v>98</v>
      </c>
      <c r="B76" s="40">
        <f t="shared" si="12"/>
        <v>159.95</v>
      </c>
      <c r="C76" s="40">
        <v>0</v>
      </c>
      <c r="D76" s="111">
        <v>63.989999999999995</v>
      </c>
      <c r="E76" s="40">
        <v>95.96000000000001</v>
      </c>
      <c r="F76" s="40">
        <f t="shared" si="11"/>
        <v>159.95</v>
      </c>
      <c r="G76" s="40"/>
      <c r="H76" s="41"/>
    </row>
    <row r="77" spans="1:8" ht="15">
      <c r="A77" s="4" t="s">
        <v>99</v>
      </c>
      <c r="B77" s="40">
        <f t="shared" si="12"/>
        <v>53.040000000000006</v>
      </c>
      <c r="C77" s="40">
        <v>0</v>
      </c>
      <c r="D77" s="111">
        <v>2.16</v>
      </c>
      <c r="E77" s="40">
        <v>50.88</v>
      </c>
      <c r="F77" s="40">
        <f t="shared" si="11"/>
        <v>53.040000000000006</v>
      </c>
      <c r="G77" s="40"/>
      <c r="H77" s="41"/>
    </row>
    <row r="78" spans="1:8" ht="15">
      <c r="A78" s="4" t="s">
        <v>100</v>
      </c>
      <c r="B78" s="40">
        <f t="shared" si="12"/>
        <v>8.71</v>
      </c>
      <c r="C78" s="40">
        <v>0</v>
      </c>
      <c r="D78" s="111">
        <v>0</v>
      </c>
      <c r="E78" s="40">
        <v>8.71</v>
      </c>
      <c r="F78" s="40">
        <f t="shared" si="11"/>
        <v>8.71</v>
      </c>
      <c r="G78" s="40"/>
      <c r="H78" s="41"/>
    </row>
    <row r="79" spans="1:8" ht="15">
      <c r="A79" s="4" t="s">
        <v>101</v>
      </c>
      <c r="B79" s="40">
        <f t="shared" si="12"/>
        <v>33.44</v>
      </c>
      <c r="C79" s="40">
        <v>0</v>
      </c>
      <c r="D79" s="111">
        <v>33.44</v>
      </c>
      <c r="E79" s="40">
        <v>0</v>
      </c>
      <c r="F79" s="40">
        <f t="shared" si="11"/>
        <v>33.44</v>
      </c>
      <c r="G79" s="40"/>
      <c r="H79" s="41"/>
    </row>
    <row r="80" spans="1:8" ht="15">
      <c r="A80" s="4" t="s">
        <v>33</v>
      </c>
      <c r="B80" s="40">
        <f t="shared" si="12"/>
        <v>6.82</v>
      </c>
      <c r="C80" s="40">
        <v>0</v>
      </c>
      <c r="D80" s="111">
        <v>3.96</v>
      </c>
      <c r="E80" s="40">
        <v>2.86</v>
      </c>
      <c r="F80" s="40">
        <f t="shared" si="11"/>
        <v>6.82</v>
      </c>
      <c r="G80" s="40"/>
      <c r="H80" s="41"/>
    </row>
    <row r="81" spans="1:8" ht="15">
      <c r="A81" s="4" t="s">
        <v>34</v>
      </c>
      <c r="B81" s="40">
        <f t="shared" si="12"/>
        <v>31.22</v>
      </c>
      <c r="C81" s="40">
        <v>0</v>
      </c>
      <c r="D81" s="111">
        <v>26.84</v>
      </c>
      <c r="E81" s="40">
        <v>4.38</v>
      </c>
      <c r="F81" s="40">
        <f t="shared" si="11"/>
        <v>31.22</v>
      </c>
      <c r="G81" s="40"/>
      <c r="H81" s="41"/>
    </row>
    <row r="82" spans="1:8" ht="15">
      <c r="A82" s="51" t="s">
        <v>77</v>
      </c>
      <c r="B82" s="52">
        <f aca="true" t="shared" si="13" ref="B82:G82">SUM(B83:B93)</f>
        <v>15142.240000000002</v>
      </c>
      <c r="C82" s="52">
        <f t="shared" si="13"/>
        <v>4833.21</v>
      </c>
      <c r="D82" s="52">
        <f t="shared" si="13"/>
        <v>9422.690000000002</v>
      </c>
      <c r="E82" s="52">
        <f t="shared" si="13"/>
        <v>886.3399999999999</v>
      </c>
      <c r="F82" s="52">
        <f t="shared" si="13"/>
        <v>15142.240000000002</v>
      </c>
      <c r="G82" s="52">
        <f t="shared" si="13"/>
        <v>0</v>
      </c>
      <c r="H82" s="41"/>
    </row>
    <row r="83" spans="1:8" ht="15">
      <c r="A83" s="4" t="s">
        <v>66</v>
      </c>
      <c r="B83" s="40">
        <f t="shared" si="12"/>
        <v>46.53</v>
      </c>
      <c r="C83" s="40">
        <v>0</v>
      </c>
      <c r="D83" s="111">
        <v>30.27</v>
      </c>
      <c r="E83" s="40">
        <v>16.259999999999998</v>
      </c>
      <c r="F83" s="40">
        <f aca="true" t="shared" si="14" ref="F83:F93">B83-G83</f>
        <v>46.53</v>
      </c>
      <c r="G83" s="40"/>
      <c r="H83" s="41"/>
    </row>
    <row r="84" spans="1:8" ht="15">
      <c r="A84" s="4" t="s">
        <v>67</v>
      </c>
      <c r="B84" s="40">
        <f t="shared" si="12"/>
        <v>1685.73</v>
      </c>
      <c r="C84" s="40">
        <v>0</v>
      </c>
      <c r="D84" s="111">
        <v>1676.84</v>
      </c>
      <c r="E84" s="40">
        <v>8.889999999999999</v>
      </c>
      <c r="F84" s="40">
        <f t="shared" si="14"/>
        <v>1685.73</v>
      </c>
      <c r="G84" s="40"/>
      <c r="H84" s="41"/>
    </row>
    <row r="85" spans="1:8" ht="15">
      <c r="A85" s="4" t="s">
        <v>68</v>
      </c>
      <c r="B85" s="40">
        <f t="shared" si="12"/>
        <v>326.32</v>
      </c>
      <c r="C85" s="40">
        <v>0</v>
      </c>
      <c r="D85" s="111">
        <v>281.43</v>
      </c>
      <c r="E85" s="40">
        <v>44.89</v>
      </c>
      <c r="F85" s="40">
        <f t="shared" si="14"/>
        <v>326.32</v>
      </c>
      <c r="G85" s="40"/>
      <c r="H85" s="41"/>
    </row>
    <row r="86" spans="1:8" ht="15">
      <c r="A86" s="4" t="s">
        <v>69</v>
      </c>
      <c r="B86" s="40">
        <f t="shared" si="12"/>
        <v>480.4100000000001</v>
      </c>
      <c r="C86" s="40">
        <v>0</v>
      </c>
      <c r="D86" s="111">
        <v>160.59</v>
      </c>
      <c r="E86" s="40">
        <v>319.82000000000005</v>
      </c>
      <c r="F86" s="40">
        <f t="shared" si="14"/>
        <v>480.4100000000001</v>
      </c>
      <c r="G86" s="40"/>
      <c r="H86" s="41"/>
    </row>
    <row r="87" spans="1:8" ht="15">
      <c r="A87" s="4" t="s">
        <v>70</v>
      </c>
      <c r="B87" s="40">
        <f t="shared" si="12"/>
        <v>9500.01</v>
      </c>
      <c r="C87" s="40">
        <v>3298.07</v>
      </c>
      <c r="D87" s="111">
        <v>5900.34</v>
      </c>
      <c r="E87" s="40">
        <v>301.6</v>
      </c>
      <c r="F87" s="40">
        <f t="shared" si="14"/>
        <v>9500.01</v>
      </c>
      <c r="G87" s="40"/>
      <c r="H87" s="41"/>
    </row>
    <row r="88" spans="1:8" ht="15">
      <c r="A88" s="4" t="s">
        <v>71</v>
      </c>
      <c r="B88" s="40">
        <f t="shared" si="12"/>
        <v>139.51</v>
      </c>
      <c r="C88" s="40">
        <v>0</v>
      </c>
      <c r="D88" s="111">
        <v>95.09</v>
      </c>
      <c r="E88" s="40">
        <v>44.42</v>
      </c>
      <c r="F88" s="40">
        <f t="shared" si="14"/>
        <v>139.51</v>
      </c>
      <c r="G88" s="40"/>
      <c r="H88" s="41"/>
    </row>
    <row r="89" spans="1:8" ht="15">
      <c r="A89" s="4" t="s">
        <v>72</v>
      </c>
      <c r="B89" s="40">
        <f t="shared" si="12"/>
        <v>383.43</v>
      </c>
      <c r="C89" s="40">
        <v>0</v>
      </c>
      <c r="D89" s="111">
        <v>369.31</v>
      </c>
      <c r="E89" s="40">
        <v>14.12</v>
      </c>
      <c r="F89" s="40">
        <f t="shared" si="14"/>
        <v>383.43</v>
      </c>
      <c r="G89" s="40"/>
      <c r="H89" s="41"/>
    </row>
    <row r="90" spans="1:8" ht="15">
      <c r="A90" s="4" t="s">
        <v>73</v>
      </c>
      <c r="B90" s="40">
        <f t="shared" si="12"/>
        <v>110.44</v>
      </c>
      <c r="C90" s="40">
        <v>15.68</v>
      </c>
      <c r="D90" s="111">
        <v>82.6</v>
      </c>
      <c r="E90" s="40">
        <v>12.16</v>
      </c>
      <c r="F90" s="40">
        <f t="shared" si="14"/>
        <v>110.44</v>
      </c>
      <c r="G90" s="40"/>
      <c r="H90" s="41"/>
    </row>
    <row r="91" spans="1:8" ht="15">
      <c r="A91" s="4" t="s">
        <v>74</v>
      </c>
      <c r="B91" s="40">
        <f t="shared" si="12"/>
        <v>312.42</v>
      </c>
      <c r="C91" s="40">
        <v>147.84</v>
      </c>
      <c r="D91" s="111">
        <v>138.12</v>
      </c>
      <c r="E91" s="40">
        <v>26.46</v>
      </c>
      <c r="F91" s="40">
        <f t="shared" si="14"/>
        <v>312.42</v>
      </c>
      <c r="G91" s="40"/>
      <c r="H91" s="41"/>
    </row>
    <row r="92" spans="1:8" ht="15">
      <c r="A92" s="4" t="s">
        <v>75</v>
      </c>
      <c r="B92" s="40">
        <f t="shared" si="12"/>
        <v>1920.84</v>
      </c>
      <c r="C92" s="40">
        <v>1371.62</v>
      </c>
      <c r="D92" s="111">
        <v>490.53</v>
      </c>
      <c r="E92" s="40">
        <v>58.69</v>
      </c>
      <c r="F92" s="40">
        <f t="shared" si="14"/>
        <v>1920.84</v>
      </c>
      <c r="G92" s="40"/>
      <c r="H92" s="41"/>
    </row>
    <row r="93" spans="1:8" ht="15">
      <c r="A93" s="4" t="s">
        <v>76</v>
      </c>
      <c r="B93" s="40">
        <f t="shared" si="12"/>
        <v>236.6</v>
      </c>
      <c r="C93" s="40">
        <v>0</v>
      </c>
      <c r="D93" s="111">
        <v>197.57</v>
      </c>
      <c r="E93" s="40">
        <v>39.03</v>
      </c>
      <c r="F93" s="40">
        <f t="shared" si="14"/>
        <v>236.6</v>
      </c>
      <c r="G93" s="40"/>
      <c r="H93" s="80"/>
    </row>
    <row r="94" spans="1:8" ht="15">
      <c r="A94" s="51" t="s">
        <v>90</v>
      </c>
      <c r="B94" s="52">
        <f aca="true" t="shared" si="15" ref="B94:G94">SUM(B95:B106)</f>
        <v>3656.270000000001</v>
      </c>
      <c r="C94" s="52">
        <f t="shared" si="15"/>
        <v>12.209999999999999</v>
      </c>
      <c r="D94" s="52">
        <f t="shared" si="15"/>
        <v>2097.3500000000004</v>
      </c>
      <c r="E94" s="52">
        <f t="shared" si="15"/>
        <v>1546.7100000000003</v>
      </c>
      <c r="F94" s="52">
        <f t="shared" si="15"/>
        <v>2356.270000000001</v>
      </c>
      <c r="G94" s="52">
        <f t="shared" si="15"/>
        <v>1300</v>
      </c>
      <c r="H94" s="81"/>
    </row>
    <row r="95" spans="1:8" ht="15">
      <c r="A95" s="4" t="s">
        <v>78</v>
      </c>
      <c r="B95" s="40">
        <f t="shared" si="12"/>
        <v>266.49</v>
      </c>
      <c r="C95" s="40">
        <v>0</v>
      </c>
      <c r="D95" s="111">
        <v>21.670000000000016</v>
      </c>
      <c r="E95" s="40">
        <v>244.82000000000002</v>
      </c>
      <c r="F95" s="40">
        <f>B95-G95</f>
        <v>266.49</v>
      </c>
      <c r="G95" s="40"/>
      <c r="H95" s="82"/>
    </row>
    <row r="96" spans="1:8" ht="15">
      <c r="A96" s="4" t="s">
        <v>79</v>
      </c>
      <c r="B96" s="40">
        <f t="shared" si="12"/>
        <v>263.11</v>
      </c>
      <c r="C96" s="40">
        <v>0</v>
      </c>
      <c r="D96" s="111">
        <v>154.32</v>
      </c>
      <c r="E96" s="40">
        <v>108.79</v>
      </c>
      <c r="F96" s="40">
        <f aca="true" t="shared" si="16" ref="F96:F106">B96-G96</f>
        <v>263.11</v>
      </c>
      <c r="G96" s="40"/>
      <c r="H96" s="82"/>
    </row>
    <row r="97" spans="1:8" ht="15">
      <c r="A97" s="4" t="s">
        <v>80</v>
      </c>
      <c r="B97" s="40">
        <f t="shared" si="12"/>
        <v>714.33</v>
      </c>
      <c r="C97" s="40">
        <v>7.1899999999999995</v>
      </c>
      <c r="D97" s="111">
        <v>605.72</v>
      </c>
      <c r="E97" s="40">
        <v>101.42</v>
      </c>
      <c r="F97" s="40">
        <f t="shared" si="16"/>
        <v>714.33</v>
      </c>
      <c r="G97" s="40"/>
      <c r="H97" s="82"/>
    </row>
    <row r="98" spans="1:8" ht="15">
      <c r="A98" s="4" t="s">
        <v>81</v>
      </c>
      <c r="B98" s="40">
        <f t="shared" si="12"/>
        <v>236.66</v>
      </c>
      <c r="C98" s="40">
        <v>0</v>
      </c>
      <c r="D98" s="111">
        <v>46.78000000000001</v>
      </c>
      <c r="E98" s="40">
        <v>189.88</v>
      </c>
      <c r="F98" s="40">
        <f t="shared" si="16"/>
        <v>236.66</v>
      </c>
      <c r="G98" s="40"/>
      <c r="H98" s="82"/>
    </row>
    <row r="99" spans="1:8" ht="15">
      <c r="A99" s="4" t="s">
        <v>82</v>
      </c>
      <c r="B99" s="40">
        <f t="shared" si="12"/>
        <v>126.41999999999999</v>
      </c>
      <c r="C99" s="40">
        <v>0</v>
      </c>
      <c r="D99" s="111">
        <v>72.27</v>
      </c>
      <c r="E99" s="40">
        <v>54.15</v>
      </c>
      <c r="F99" s="40">
        <f t="shared" si="16"/>
        <v>126.41999999999999</v>
      </c>
      <c r="G99" s="40"/>
      <c r="H99" s="82"/>
    </row>
    <row r="100" spans="1:8" ht="15">
      <c r="A100" s="4" t="s">
        <v>83</v>
      </c>
      <c r="B100" s="40">
        <f t="shared" si="12"/>
        <v>143.56</v>
      </c>
      <c r="C100" s="40">
        <v>0</v>
      </c>
      <c r="D100" s="111">
        <v>0</v>
      </c>
      <c r="E100" s="40">
        <v>143.56</v>
      </c>
      <c r="F100" s="40">
        <f t="shared" si="16"/>
        <v>143.56</v>
      </c>
      <c r="G100" s="40"/>
      <c r="H100" s="82"/>
    </row>
    <row r="101" spans="1:8" ht="15">
      <c r="A101" s="4" t="s">
        <v>84</v>
      </c>
      <c r="B101" s="40">
        <f t="shared" si="12"/>
        <v>182.95999999999998</v>
      </c>
      <c r="C101" s="40">
        <v>0</v>
      </c>
      <c r="D101" s="111">
        <v>157.32</v>
      </c>
      <c r="E101" s="40">
        <v>25.64</v>
      </c>
      <c r="F101" s="40">
        <f t="shared" si="16"/>
        <v>182.95999999999998</v>
      </c>
      <c r="G101" s="40"/>
      <c r="H101" s="82"/>
    </row>
    <row r="102" spans="1:8" ht="15">
      <c r="A102" s="4" t="s">
        <v>85</v>
      </c>
      <c r="B102" s="40">
        <f t="shared" si="12"/>
        <v>136.74</v>
      </c>
      <c r="C102" s="40">
        <v>5.02</v>
      </c>
      <c r="D102" s="111">
        <v>1.2</v>
      </c>
      <c r="E102" s="40">
        <v>130.52</v>
      </c>
      <c r="F102" s="40">
        <f t="shared" si="16"/>
        <v>136.74</v>
      </c>
      <c r="G102" s="40"/>
      <c r="H102" s="82"/>
    </row>
    <row r="103" spans="1:8" ht="15">
      <c r="A103" s="4" t="s">
        <v>86</v>
      </c>
      <c r="B103" s="40">
        <f t="shared" si="12"/>
        <v>599.47</v>
      </c>
      <c r="C103" s="40">
        <v>0</v>
      </c>
      <c r="D103" s="111">
        <v>390.56000000000006</v>
      </c>
      <c r="E103" s="40">
        <v>208.91</v>
      </c>
      <c r="F103" s="40">
        <f t="shared" si="16"/>
        <v>-400.53</v>
      </c>
      <c r="G103" s="40">
        <v>1000</v>
      </c>
      <c r="H103" s="82"/>
    </row>
    <row r="104" spans="1:8" ht="15">
      <c r="A104" s="4" t="s">
        <v>87</v>
      </c>
      <c r="B104" s="40">
        <f t="shared" si="12"/>
        <v>376.92</v>
      </c>
      <c r="C104" s="40">
        <v>0</v>
      </c>
      <c r="D104" s="111">
        <v>156.69000000000003</v>
      </c>
      <c r="E104" s="40">
        <v>220.23</v>
      </c>
      <c r="F104" s="40">
        <f t="shared" si="16"/>
        <v>76.92000000000002</v>
      </c>
      <c r="G104" s="40">
        <v>300</v>
      </c>
      <c r="H104" s="82"/>
    </row>
    <row r="105" spans="1:8" ht="15">
      <c r="A105" s="4" t="s">
        <v>88</v>
      </c>
      <c r="B105" s="40">
        <f t="shared" si="12"/>
        <v>428.08</v>
      </c>
      <c r="C105" s="40">
        <v>0</v>
      </c>
      <c r="D105" s="111">
        <v>337.2</v>
      </c>
      <c r="E105" s="40">
        <v>90.88</v>
      </c>
      <c r="F105" s="40">
        <f t="shared" si="16"/>
        <v>428.08</v>
      </c>
      <c r="G105" s="40"/>
      <c r="H105" s="82"/>
    </row>
    <row r="106" spans="1:8" ht="15">
      <c r="A106" s="4" t="s">
        <v>89</v>
      </c>
      <c r="B106" s="40">
        <f t="shared" si="12"/>
        <v>181.53</v>
      </c>
      <c r="C106" s="40">
        <v>0</v>
      </c>
      <c r="D106" s="111">
        <v>153.62</v>
      </c>
      <c r="E106" s="40">
        <v>27.909999999999997</v>
      </c>
      <c r="F106" s="40">
        <f t="shared" si="16"/>
        <v>181.53</v>
      </c>
      <c r="G106" s="40"/>
      <c r="H106" s="82"/>
    </row>
    <row r="107" s="83" customFormat="1" ht="14.25"/>
  </sheetData>
  <sheetProtection/>
  <mergeCells count="7">
    <mergeCell ref="C3:D3"/>
    <mergeCell ref="E3:E4"/>
    <mergeCell ref="H3:H4"/>
    <mergeCell ref="F3:G3"/>
    <mergeCell ref="A1:H1"/>
    <mergeCell ref="A3:A4"/>
    <mergeCell ref="B3:B4"/>
  </mergeCells>
  <printOptions/>
  <pageMargins left="0.47" right="0.26" top="0.75" bottom="0.48" header="0.3" footer="0.3"/>
  <pageSetup fitToHeight="3" fitToWidth="1"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4.8515625" style="0" customWidth="1"/>
    <col min="2" max="2" width="37.28125" style="34" customWidth="1"/>
    <col min="3" max="3" width="9.421875" style="0" customWidth="1"/>
    <col min="4" max="4" width="7.57421875" style="0" customWidth="1"/>
    <col min="7" max="7" width="8.8515625" style="0" customWidth="1"/>
    <col min="8" max="8" width="8.00390625" style="0" customWidth="1"/>
    <col min="9" max="9" width="6.57421875" style="0" customWidth="1"/>
    <col min="10" max="10" width="8.57421875" style="0" customWidth="1"/>
    <col min="11" max="11" width="12.28125" style="0" customWidth="1"/>
    <col min="12" max="12" width="12.8515625" style="0" customWidth="1"/>
  </cols>
  <sheetData>
    <row r="1" spans="1:12" ht="15.75">
      <c r="A1" s="133" t="s">
        <v>169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5">
      <c r="A2" s="134" t="s">
        <v>112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>
      <c r="A4" s="128" t="s">
        <v>113</v>
      </c>
      <c r="B4" s="135" t="s">
        <v>114</v>
      </c>
      <c r="C4" s="128" t="s">
        <v>115</v>
      </c>
      <c r="D4" s="128" t="s">
        <v>116</v>
      </c>
      <c r="E4" s="128" t="s">
        <v>117</v>
      </c>
      <c r="F4" s="128" t="s">
        <v>118</v>
      </c>
      <c r="G4" s="129" t="s">
        <v>119</v>
      </c>
      <c r="H4" s="129"/>
      <c r="I4" s="129"/>
      <c r="J4" s="129"/>
      <c r="K4" s="128" t="s">
        <v>120</v>
      </c>
      <c r="L4" s="128" t="s">
        <v>121</v>
      </c>
    </row>
    <row r="5" spans="1:12" ht="42.75">
      <c r="A5" s="128"/>
      <c r="B5" s="135"/>
      <c r="C5" s="128"/>
      <c r="D5" s="128"/>
      <c r="E5" s="128"/>
      <c r="F5" s="128"/>
      <c r="G5" s="13" t="s">
        <v>122</v>
      </c>
      <c r="H5" s="12" t="s">
        <v>123</v>
      </c>
      <c r="I5" s="12" t="s">
        <v>124</v>
      </c>
      <c r="J5" s="12" t="s">
        <v>125</v>
      </c>
      <c r="K5" s="128"/>
      <c r="L5" s="128"/>
    </row>
    <row r="6" spans="1:12" ht="15.75" customHeight="1">
      <c r="A6" s="14" t="s">
        <v>126</v>
      </c>
      <c r="B6" s="15" t="s">
        <v>127</v>
      </c>
      <c r="C6" s="14"/>
      <c r="D6" s="14"/>
      <c r="E6" s="14"/>
      <c r="F6" s="16"/>
      <c r="G6" s="17"/>
      <c r="H6" s="14"/>
      <c r="I6" s="14"/>
      <c r="J6" s="14"/>
      <c r="K6" s="14"/>
      <c r="L6" s="18">
        <f>SUM(L7:L9)</f>
        <v>7901000</v>
      </c>
    </row>
    <row r="7" spans="1:12" ht="15.75" customHeight="1">
      <c r="A7" s="19">
        <v>1</v>
      </c>
      <c r="B7" s="20" t="s">
        <v>128</v>
      </c>
      <c r="C7" s="19">
        <v>1</v>
      </c>
      <c r="D7" s="19" t="s">
        <v>129</v>
      </c>
      <c r="E7" s="19">
        <v>11</v>
      </c>
      <c r="F7" s="21">
        <f>+C7*E7</f>
        <v>11</v>
      </c>
      <c r="G7" s="22">
        <v>5.42</v>
      </c>
      <c r="H7" s="14"/>
      <c r="I7" s="19">
        <v>0.2</v>
      </c>
      <c r="J7" s="22">
        <f>I7+H7+G7</f>
        <v>5.62</v>
      </c>
      <c r="K7" s="23">
        <f>J7*1300000/26</f>
        <v>281000</v>
      </c>
      <c r="L7" s="23">
        <f>K7*F7</f>
        <v>3091000</v>
      </c>
    </row>
    <row r="8" spans="1:12" ht="15.75" customHeight="1">
      <c r="A8" s="19">
        <v>2</v>
      </c>
      <c r="B8" s="20" t="s">
        <v>130</v>
      </c>
      <c r="C8" s="19">
        <v>1</v>
      </c>
      <c r="D8" s="19" t="s">
        <v>129</v>
      </c>
      <c r="E8" s="19">
        <v>10</v>
      </c>
      <c r="F8" s="21">
        <f>+C8*E8</f>
        <v>10</v>
      </c>
      <c r="G8" s="22">
        <v>5.42</v>
      </c>
      <c r="H8" s="14"/>
      <c r="I8" s="19">
        <v>0.2</v>
      </c>
      <c r="J8" s="22">
        <f aca="true" t="shared" si="0" ref="J8:J14">I8+H8+G8</f>
        <v>5.62</v>
      </c>
      <c r="K8" s="23">
        <f>J8*1300000/26</f>
        <v>281000</v>
      </c>
      <c r="L8" s="23">
        <f aca="true" t="shared" si="1" ref="L8:L14">K8*F8</f>
        <v>2810000</v>
      </c>
    </row>
    <row r="9" spans="1:12" ht="15.75" customHeight="1">
      <c r="A9" s="24">
        <v>3</v>
      </c>
      <c r="B9" s="25" t="s">
        <v>131</v>
      </c>
      <c r="C9" s="19"/>
      <c r="D9" s="19" t="s">
        <v>132</v>
      </c>
      <c r="E9" s="19" t="s">
        <v>133</v>
      </c>
      <c r="F9" s="21"/>
      <c r="G9" s="22"/>
      <c r="H9" s="14"/>
      <c r="I9" s="19"/>
      <c r="J9" s="22"/>
      <c r="K9" s="23"/>
      <c r="L9" s="23">
        <v>2000000</v>
      </c>
    </row>
    <row r="10" spans="1:12" ht="15.75" customHeight="1">
      <c r="A10" s="26" t="s">
        <v>134</v>
      </c>
      <c r="B10" s="27" t="s">
        <v>135</v>
      </c>
      <c r="C10" s="14"/>
      <c r="D10" s="14"/>
      <c r="E10" s="14"/>
      <c r="F10" s="16"/>
      <c r="G10" s="17"/>
      <c r="H10" s="14"/>
      <c r="I10" s="14"/>
      <c r="J10" s="17"/>
      <c r="K10" s="23"/>
      <c r="L10" s="18">
        <f>L11+L15+L21+L27</f>
        <v>399845257.4106667</v>
      </c>
    </row>
    <row r="11" spans="1:12" ht="15.75" customHeight="1">
      <c r="A11" s="14">
        <v>1</v>
      </c>
      <c r="B11" s="15" t="s">
        <v>136</v>
      </c>
      <c r="C11" s="14"/>
      <c r="D11" s="14"/>
      <c r="E11" s="14"/>
      <c r="F11" s="16">
        <f>SUM(F12:F14)</f>
        <v>35</v>
      </c>
      <c r="G11" s="17"/>
      <c r="H11" s="17"/>
      <c r="I11" s="17"/>
      <c r="J11" s="17"/>
      <c r="K11" s="23"/>
      <c r="L11" s="18">
        <f>SUM(L12:L14)</f>
        <v>7057500</v>
      </c>
    </row>
    <row r="12" spans="1:12" ht="15.75" customHeight="1">
      <c r="A12" s="28" t="s">
        <v>137</v>
      </c>
      <c r="B12" s="20" t="s">
        <v>138</v>
      </c>
      <c r="C12" s="19">
        <v>1</v>
      </c>
      <c r="D12" s="19" t="s">
        <v>139</v>
      </c>
      <c r="E12" s="19">
        <v>15</v>
      </c>
      <c r="F12" s="21">
        <v>15</v>
      </c>
      <c r="G12" s="22">
        <v>3.33</v>
      </c>
      <c r="H12" s="19"/>
      <c r="I12" s="19">
        <v>0.2</v>
      </c>
      <c r="J12" s="22">
        <f t="shared" si="0"/>
        <v>3.5300000000000002</v>
      </c>
      <c r="K12" s="23">
        <f>J12*1300000/26</f>
        <v>176500</v>
      </c>
      <c r="L12" s="23">
        <f t="shared" si="1"/>
        <v>2647500</v>
      </c>
    </row>
    <row r="13" spans="1:12" ht="15.75" customHeight="1">
      <c r="A13" s="28" t="s">
        <v>137</v>
      </c>
      <c r="B13" s="20" t="s">
        <v>140</v>
      </c>
      <c r="C13" s="19">
        <v>1</v>
      </c>
      <c r="D13" s="19" t="s">
        <v>129</v>
      </c>
      <c r="E13" s="19">
        <v>10</v>
      </c>
      <c r="F13" s="21">
        <f>+C13*E13</f>
        <v>10</v>
      </c>
      <c r="G13" s="22">
        <v>5.42</v>
      </c>
      <c r="H13" s="19"/>
      <c r="I13" s="19">
        <v>0.2</v>
      </c>
      <c r="J13" s="22">
        <f t="shared" si="0"/>
        <v>5.62</v>
      </c>
      <c r="K13" s="23">
        <f>J13*1300000/26</f>
        <v>281000</v>
      </c>
      <c r="L13" s="23">
        <f t="shared" si="1"/>
        <v>2810000</v>
      </c>
    </row>
    <row r="14" spans="1:12" ht="15.75" customHeight="1">
      <c r="A14" s="28" t="s">
        <v>137</v>
      </c>
      <c r="B14" s="20" t="s">
        <v>141</v>
      </c>
      <c r="C14" s="19">
        <v>1</v>
      </c>
      <c r="D14" s="19" t="s">
        <v>129</v>
      </c>
      <c r="E14" s="19">
        <v>10</v>
      </c>
      <c r="F14" s="21">
        <f>+C14*E14</f>
        <v>10</v>
      </c>
      <c r="G14" s="22">
        <v>3</v>
      </c>
      <c r="H14" s="19"/>
      <c r="I14" s="19">
        <v>0.2</v>
      </c>
      <c r="J14" s="22">
        <f t="shared" si="0"/>
        <v>3.2</v>
      </c>
      <c r="K14" s="23">
        <f>J14*1300000/26</f>
        <v>160000</v>
      </c>
      <c r="L14" s="23">
        <f t="shared" si="1"/>
        <v>1600000</v>
      </c>
    </row>
    <row r="15" spans="1:12" ht="15.75" customHeight="1">
      <c r="A15" s="14">
        <v>2</v>
      </c>
      <c r="B15" s="15" t="s">
        <v>142</v>
      </c>
      <c r="C15" s="14"/>
      <c r="D15" s="14"/>
      <c r="E15" s="14"/>
      <c r="F15" s="16">
        <f>SUM(F16:F20)</f>
        <v>1108.9381333333333</v>
      </c>
      <c r="G15" s="17"/>
      <c r="H15" s="14"/>
      <c r="I15" s="14"/>
      <c r="J15" s="17"/>
      <c r="K15" s="23"/>
      <c r="L15" s="18">
        <f>SUM(L16:L20)</f>
        <v>273932694.1166667</v>
      </c>
    </row>
    <row r="16" spans="1:12" ht="15.75" customHeight="1">
      <c r="A16" s="28" t="s">
        <v>137</v>
      </c>
      <c r="B16" s="20" t="s">
        <v>143</v>
      </c>
      <c r="C16" s="35">
        <v>76962.95</v>
      </c>
      <c r="D16" s="19" t="s">
        <v>144</v>
      </c>
      <c r="E16" s="19">
        <v>0.01</v>
      </c>
      <c r="F16" s="21">
        <f aca="true" t="shared" si="2" ref="F16:F26">+C16*E16</f>
        <v>769.6295</v>
      </c>
      <c r="G16" s="22">
        <v>4.06</v>
      </c>
      <c r="H16" s="19">
        <v>0.4</v>
      </c>
      <c r="I16" s="19">
        <v>0.5</v>
      </c>
      <c r="J16" s="22">
        <f aca="true" t="shared" si="3" ref="J16:J26">I16+H16+G16</f>
        <v>4.96</v>
      </c>
      <c r="K16" s="23">
        <f>J16*1300000/26</f>
        <v>248000</v>
      </c>
      <c r="L16" s="23">
        <f aca="true" t="shared" si="4" ref="L16:L26">K16*F16</f>
        <v>190868116</v>
      </c>
    </row>
    <row r="17" spans="1:12" ht="15.75" customHeight="1">
      <c r="A17" s="28" t="s">
        <v>137</v>
      </c>
      <c r="B17" s="20" t="s">
        <v>145</v>
      </c>
      <c r="C17" s="19">
        <v>10</v>
      </c>
      <c r="D17" s="19" t="s">
        <v>158</v>
      </c>
      <c r="E17" s="19">
        <v>20</v>
      </c>
      <c r="F17" s="21">
        <f>E17*C17</f>
        <v>200</v>
      </c>
      <c r="G17" s="22">
        <v>4.06</v>
      </c>
      <c r="H17" s="19">
        <v>0.4</v>
      </c>
      <c r="I17" s="19">
        <v>0.5</v>
      </c>
      <c r="J17" s="22">
        <f>I17+H17+G17</f>
        <v>4.96</v>
      </c>
      <c r="K17" s="23">
        <f>J17*1300000/26</f>
        <v>248000</v>
      </c>
      <c r="L17" s="23">
        <f>K17*F17</f>
        <v>49600000</v>
      </c>
    </row>
    <row r="18" spans="1:12" ht="15.75" customHeight="1">
      <c r="A18" s="28" t="s">
        <v>137</v>
      </c>
      <c r="B18" s="20" t="s">
        <v>146</v>
      </c>
      <c r="C18" s="19">
        <v>1</v>
      </c>
      <c r="D18" s="19" t="s">
        <v>139</v>
      </c>
      <c r="E18" s="19">
        <v>30</v>
      </c>
      <c r="F18" s="21">
        <f t="shared" si="2"/>
        <v>30</v>
      </c>
      <c r="G18" s="22">
        <v>3.06</v>
      </c>
      <c r="H18" s="19">
        <v>0.4</v>
      </c>
      <c r="I18" s="19">
        <v>0.5</v>
      </c>
      <c r="J18" s="22">
        <f t="shared" si="3"/>
        <v>3.96</v>
      </c>
      <c r="K18" s="23">
        <f>J18*1300000/26</f>
        <v>198000</v>
      </c>
      <c r="L18" s="23">
        <f t="shared" si="4"/>
        <v>5940000</v>
      </c>
    </row>
    <row r="19" spans="1:12" ht="15.75" customHeight="1">
      <c r="A19" s="28" t="s">
        <v>137</v>
      </c>
      <c r="B19" s="20" t="s">
        <v>147</v>
      </c>
      <c r="C19" s="19">
        <v>1</v>
      </c>
      <c r="D19" s="19" t="s">
        <v>129</v>
      </c>
      <c r="E19" s="19">
        <v>40</v>
      </c>
      <c r="F19" s="21">
        <f t="shared" si="2"/>
        <v>40</v>
      </c>
      <c r="G19" s="22">
        <v>4.32</v>
      </c>
      <c r="H19" s="19">
        <v>0.4</v>
      </c>
      <c r="I19" s="19">
        <v>0.5</v>
      </c>
      <c r="J19" s="22">
        <f t="shared" si="3"/>
        <v>5.220000000000001</v>
      </c>
      <c r="K19" s="23">
        <f>J19*1300000/26</f>
        <v>261000.00000000003</v>
      </c>
      <c r="L19" s="23">
        <f t="shared" si="4"/>
        <v>10440000.000000002</v>
      </c>
    </row>
    <row r="20" spans="1:12" ht="15.75" customHeight="1">
      <c r="A20" s="28" t="s">
        <v>137</v>
      </c>
      <c r="B20" s="20" t="s">
        <v>148</v>
      </c>
      <c r="C20" s="19"/>
      <c r="D20" s="19" t="s">
        <v>149</v>
      </c>
      <c r="E20" s="19"/>
      <c r="F20" s="21">
        <f>SUM(F16:F19)/15</f>
        <v>69.30863333333333</v>
      </c>
      <c r="G20" s="22">
        <v>4.03</v>
      </c>
      <c r="H20" s="19">
        <v>0.4</v>
      </c>
      <c r="I20" s="19">
        <v>0.5</v>
      </c>
      <c r="J20" s="22">
        <f t="shared" si="3"/>
        <v>4.930000000000001</v>
      </c>
      <c r="K20" s="23">
        <f>J20*1300000/26</f>
        <v>246500.00000000003</v>
      </c>
      <c r="L20" s="23">
        <f>K20*F20</f>
        <v>17084578.116666667</v>
      </c>
    </row>
    <row r="21" spans="1:12" ht="15.75" customHeight="1">
      <c r="A21" s="14">
        <v>3</v>
      </c>
      <c r="B21" s="15" t="s">
        <v>150</v>
      </c>
      <c r="C21" s="14"/>
      <c r="D21" s="14"/>
      <c r="E21" s="14"/>
      <c r="F21" s="16">
        <f>SUM(F22:F26)</f>
        <v>299</v>
      </c>
      <c r="G21" s="17"/>
      <c r="H21" s="17"/>
      <c r="I21" s="17"/>
      <c r="J21" s="17"/>
      <c r="K21" s="23"/>
      <c r="L21" s="18">
        <f>SUM(L22:L26)</f>
        <v>76014500.00000001</v>
      </c>
    </row>
    <row r="22" spans="1:12" ht="15.75" customHeight="1">
      <c r="A22" s="28" t="s">
        <v>137</v>
      </c>
      <c r="B22" s="20" t="s">
        <v>151</v>
      </c>
      <c r="C22" s="19">
        <v>1</v>
      </c>
      <c r="D22" s="19" t="s">
        <v>139</v>
      </c>
      <c r="E22" s="19">
        <v>150</v>
      </c>
      <c r="F22" s="21">
        <f t="shared" si="2"/>
        <v>150</v>
      </c>
      <c r="G22" s="22">
        <v>4.98</v>
      </c>
      <c r="H22" s="19"/>
      <c r="I22" s="19">
        <v>0.2</v>
      </c>
      <c r="J22" s="22">
        <f t="shared" si="3"/>
        <v>5.180000000000001</v>
      </c>
      <c r="K22" s="23">
        <f>J22*1300000/26</f>
        <v>259000.00000000003</v>
      </c>
      <c r="L22" s="23">
        <f t="shared" si="4"/>
        <v>38850000.00000001</v>
      </c>
    </row>
    <row r="23" spans="1:12" ht="15.75" customHeight="1">
      <c r="A23" s="28" t="s">
        <v>137</v>
      </c>
      <c r="B23" s="20" t="s">
        <v>152</v>
      </c>
      <c r="C23" s="19">
        <v>1</v>
      </c>
      <c r="D23" s="19" t="s">
        <v>139</v>
      </c>
      <c r="E23" s="19">
        <v>66</v>
      </c>
      <c r="F23" s="21">
        <f t="shared" si="2"/>
        <v>66</v>
      </c>
      <c r="G23" s="22">
        <v>4.98</v>
      </c>
      <c r="H23" s="19"/>
      <c r="I23" s="19">
        <v>0.2</v>
      </c>
      <c r="J23" s="22">
        <f t="shared" si="3"/>
        <v>5.180000000000001</v>
      </c>
      <c r="K23" s="23">
        <f>J23*1300000/26</f>
        <v>259000.00000000003</v>
      </c>
      <c r="L23" s="23">
        <f t="shared" si="4"/>
        <v>17094000.000000004</v>
      </c>
    </row>
    <row r="24" spans="1:12" ht="15.75" customHeight="1">
      <c r="A24" s="28" t="s">
        <v>137</v>
      </c>
      <c r="B24" s="20" t="s">
        <v>153</v>
      </c>
      <c r="C24" s="19">
        <v>1</v>
      </c>
      <c r="D24" s="19" t="s">
        <v>129</v>
      </c>
      <c r="E24" s="19">
        <v>60</v>
      </c>
      <c r="F24" s="21">
        <f t="shared" si="2"/>
        <v>60</v>
      </c>
      <c r="G24" s="22">
        <v>4.98</v>
      </c>
      <c r="H24" s="19"/>
      <c r="I24" s="19">
        <v>0.2</v>
      </c>
      <c r="J24" s="22">
        <f t="shared" si="3"/>
        <v>5.180000000000001</v>
      </c>
      <c r="K24" s="23">
        <f>J24*1300000/26</f>
        <v>259000.00000000003</v>
      </c>
      <c r="L24" s="23">
        <f t="shared" si="4"/>
        <v>15540000.000000002</v>
      </c>
    </row>
    <row r="25" spans="1:12" ht="26.25" customHeight="1">
      <c r="A25" s="28" t="s">
        <v>137</v>
      </c>
      <c r="B25" s="20" t="s">
        <v>154</v>
      </c>
      <c r="C25" s="19">
        <v>1</v>
      </c>
      <c r="D25" s="19" t="s">
        <v>129</v>
      </c>
      <c r="E25" s="19">
        <v>15</v>
      </c>
      <c r="F25" s="21">
        <f t="shared" si="2"/>
        <v>15</v>
      </c>
      <c r="G25" s="22">
        <v>3.99</v>
      </c>
      <c r="H25" s="19"/>
      <c r="I25" s="19">
        <v>0.2</v>
      </c>
      <c r="J25" s="22">
        <f t="shared" si="3"/>
        <v>4.19</v>
      </c>
      <c r="K25" s="23">
        <f>J25*1300000/26</f>
        <v>209500.00000000003</v>
      </c>
      <c r="L25" s="23">
        <f t="shared" si="4"/>
        <v>3142500.0000000005</v>
      </c>
    </row>
    <row r="26" spans="1:12" ht="15.75" customHeight="1">
      <c r="A26" s="28" t="s">
        <v>137</v>
      </c>
      <c r="B26" s="20" t="s">
        <v>155</v>
      </c>
      <c r="C26" s="19">
        <v>1</v>
      </c>
      <c r="D26" s="19" t="s">
        <v>129</v>
      </c>
      <c r="E26" s="19">
        <v>8</v>
      </c>
      <c r="F26" s="21">
        <f t="shared" si="2"/>
        <v>8</v>
      </c>
      <c r="G26" s="22">
        <v>3.27</v>
      </c>
      <c r="H26" s="19"/>
      <c r="I26" s="19">
        <v>0.2</v>
      </c>
      <c r="J26" s="22">
        <f t="shared" si="3"/>
        <v>3.47</v>
      </c>
      <c r="K26" s="23">
        <f>J26*1300000/26</f>
        <v>173500</v>
      </c>
      <c r="L26" s="23">
        <f t="shared" si="4"/>
        <v>1388000</v>
      </c>
    </row>
    <row r="27" spans="1:12" ht="15.75" customHeight="1">
      <c r="A27" s="14">
        <v>4</v>
      </c>
      <c r="B27" s="15" t="s">
        <v>156</v>
      </c>
      <c r="C27" s="16">
        <f>F21+F15+F11</f>
        <v>1442.9381333333333</v>
      </c>
      <c r="D27" s="14" t="s">
        <v>149</v>
      </c>
      <c r="E27" s="14"/>
      <c r="F27" s="16">
        <f>0.12*(F21+F15+F11)</f>
        <v>173.15257599999998</v>
      </c>
      <c r="G27" s="17">
        <v>4.32</v>
      </c>
      <c r="H27" s="17"/>
      <c r="I27" s="14"/>
      <c r="J27" s="14"/>
      <c r="K27" s="14"/>
      <c r="L27" s="18">
        <f>(L21+L15+L11)*12%</f>
        <v>42840563.294</v>
      </c>
    </row>
    <row r="28" spans="1:12" ht="15.75" customHeight="1">
      <c r="A28" s="130" t="s">
        <v>157</v>
      </c>
      <c r="B28" s="131"/>
      <c r="C28" s="14"/>
      <c r="D28" s="14"/>
      <c r="E28" s="14"/>
      <c r="F28" s="17"/>
      <c r="G28" s="17"/>
      <c r="H28" s="14"/>
      <c r="I28" s="14"/>
      <c r="J28" s="14"/>
      <c r="K28" s="14"/>
      <c r="L28" s="18">
        <f>L6+L10</f>
        <v>407746257.4106667</v>
      </c>
    </row>
    <row r="29" spans="1:12" ht="7.5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15.75">
      <c r="A30" s="10"/>
      <c r="B30" s="31"/>
      <c r="C30" s="32"/>
      <c r="D30" s="32"/>
      <c r="E30" s="32"/>
      <c r="F30" s="33"/>
      <c r="G30" s="33"/>
      <c r="H30" s="132"/>
      <c r="I30" s="132"/>
      <c r="J30" s="132"/>
      <c r="K30" s="132"/>
      <c r="L30" s="132"/>
    </row>
  </sheetData>
  <sheetProtection/>
  <mergeCells count="13">
    <mergeCell ref="A1:L1"/>
    <mergeCell ref="A2:L2"/>
    <mergeCell ref="A4:A5"/>
    <mergeCell ref="B4:B5"/>
    <mergeCell ref="C4:C5"/>
    <mergeCell ref="D4:D5"/>
    <mergeCell ref="E4:E5"/>
    <mergeCell ref="F4:F5"/>
    <mergeCell ref="G4:J4"/>
    <mergeCell ref="K4:K5"/>
    <mergeCell ref="L4:L5"/>
    <mergeCell ref="A28:B28"/>
    <mergeCell ref="H30:L30"/>
  </mergeCells>
  <printOptions/>
  <pageMargins left="0.7" right="0.32" top="0.93" bottom="0.44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Tien</cp:lastModifiedBy>
  <cp:lastPrinted>2018-05-10T08:53:28Z</cp:lastPrinted>
  <dcterms:created xsi:type="dcterms:W3CDTF">2018-04-11T03:42:13Z</dcterms:created>
  <dcterms:modified xsi:type="dcterms:W3CDTF">2018-06-19T02:43:55Z</dcterms:modified>
  <cp:category/>
  <cp:version/>
  <cp:contentType/>
  <cp:contentStatus/>
</cp:coreProperties>
</file>