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75" tabRatio="646" activeTab="1"/>
  </bookViews>
  <sheets>
    <sheet name="Đơn giá" sheetId="1" r:id="rId1"/>
    <sheet name="PHọc" sheetId="2" r:id="rId2"/>
    <sheet name="Khối NSVS" sheetId="7" r:id="rId3"/>
    <sheet name="Bếp, kho" sheetId="6" r:id="rId4"/>
    <sheet name="Khối GDNT" sheetId="3" r:id="rId5"/>
    <sheet name="Hành chính" sheetId="5" r:id="rId6"/>
    <sheet name="Sân chơi - TDTT" sheetId="9" r:id="rId7"/>
    <sheet name="th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8" l="1"/>
  <c r="F7" i="5" l="1"/>
  <c r="F8" i="5"/>
  <c r="F9" i="5"/>
  <c r="F10" i="5"/>
  <c r="F11" i="5"/>
  <c r="F12" i="5"/>
  <c r="F13" i="5"/>
  <c r="F14" i="5"/>
  <c r="F15" i="5"/>
  <c r="F5" i="5"/>
  <c r="F6" i="5"/>
  <c r="F6" i="3"/>
  <c r="F7" i="3"/>
  <c r="F8" i="3"/>
  <c r="F9" i="3"/>
  <c r="F10" i="3"/>
  <c r="F11" i="3"/>
  <c r="F12" i="3"/>
  <c r="F13" i="3"/>
  <c r="F14" i="3"/>
  <c r="F15" i="3"/>
  <c r="F5" i="3"/>
  <c r="F6" i="6"/>
  <c r="F7" i="6"/>
  <c r="F8" i="6"/>
  <c r="F9" i="6"/>
  <c r="F10" i="6"/>
  <c r="F11" i="6"/>
  <c r="F12" i="6"/>
  <c r="F13" i="6"/>
  <c r="F14" i="6"/>
  <c r="F15" i="6"/>
  <c r="F5" i="6"/>
  <c r="E5" i="9" l="1"/>
  <c r="E6" i="9"/>
  <c r="E7" i="9"/>
  <c r="E8" i="9"/>
  <c r="E9" i="9"/>
  <c r="E10" i="9"/>
  <c r="E11" i="9"/>
  <c r="E12" i="9"/>
  <c r="E13" i="9"/>
  <c r="E14" i="9"/>
  <c r="E4" i="9"/>
  <c r="F4" i="9" s="1"/>
  <c r="F5" i="9" l="1"/>
  <c r="D6" i="9"/>
  <c r="D7" i="9"/>
  <c r="F7" i="9" s="1"/>
  <c r="D8" i="9"/>
  <c r="F8" i="9" s="1"/>
  <c r="D9" i="9"/>
  <c r="F9" i="9" s="1"/>
  <c r="F10" i="9"/>
  <c r="F11" i="9"/>
  <c r="D12" i="9"/>
  <c r="F12" i="9" s="1"/>
  <c r="D13" i="9"/>
  <c r="F13" i="9" s="1"/>
  <c r="D14" i="9"/>
  <c r="F14" i="9" s="1"/>
  <c r="C15" i="9"/>
  <c r="A5" i="9"/>
  <c r="A6" i="9" s="1"/>
  <c r="A7" i="9" s="1"/>
  <c r="A8" i="9" s="1"/>
  <c r="A9" i="9" s="1"/>
  <c r="A10" i="9" s="1"/>
  <c r="A11" i="9" s="1"/>
  <c r="A12" i="9" s="1"/>
  <c r="A13" i="9" s="1"/>
  <c r="A14" i="9" s="1"/>
  <c r="D15" i="9" l="1"/>
  <c r="F6" i="9"/>
  <c r="F15" i="9" s="1"/>
  <c r="G8" i="9"/>
  <c r="I8" i="9" s="1"/>
  <c r="G10" i="9"/>
  <c r="G12" i="9"/>
  <c r="G14" i="9"/>
  <c r="G5" i="9"/>
  <c r="K5" i="9" s="1"/>
  <c r="I6" i="8" s="1"/>
  <c r="G7" i="9"/>
  <c r="G9" i="9"/>
  <c r="K9" i="9" s="1"/>
  <c r="I10" i="8" s="1"/>
  <c r="G11" i="9"/>
  <c r="K11" i="9" s="1"/>
  <c r="I12" i="8" s="1"/>
  <c r="G13" i="9"/>
  <c r="G4" i="9"/>
  <c r="I12" i="9"/>
  <c r="E15" i="9"/>
  <c r="B6" i="8"/>
  <c r="B7" i="8" s="1"/>
  <c r="B8" i="8" s="1"/>
  <c r="B9" i="8" s="1"/>
  <c r="B10" i="8" s="1"/>
  <c r="B11" i="8" s="1"/>
  <c r="B12" i="8" s="1"/>
  <c r="B13" i="8" s="1"/>
  <c r="B14" i="8" s="1"/>
  <c r="B15" i="8" s="1"/>
  <c r="I11" i="9" l="1"/>
  <c r="G6" i="9"/>
  <c r="J11" i="9"/>
  <c r="H11" i="9"/>
  <c r="H14" i="9"/>
  <c r="J14" i="9"/>
  <c r="J9" i="9"/>
  <c r="H9" i="9"/>
  <c r="H12" i="9"/>
  <c r="J12" i="9"/>
  <c r="I9" i="9"/>
  <c r="K12" i="9"/>
  <c r="I13" i="8" s="1"/>
  <c r="H4" i="9"/>
  <c r="J4" i="9"/>
  <c r="H7" i="9"/>
  <c r="J7" i="9"/>
  <c r="H10" i="9"/>
  <c r="J10" i="9"/>
  <c r="J13" i="9"/>
  <c r="H13" i="9"/>
  <c r="J5" i="9"/>
  <c r="H5" i="9"/>
  <c r="H8" i="9"/>
  <c r="J8" i="9"/>
  <c r="K10" i="9"/>
  <c r="I11" i="8" s="1"/>
  <c r="I13" i="9"/>
  <c r="I5" i="9"/>
  <c r="I14" i="9"/>
  <c r="K13" i="9"/>
  <c r="I14" i="8" s="1"/>
  <c r="K8" i="9"/>
  <c r="I9" i="8" s="1"/>
  <c r="K14" i="9"/>
  <c r="I15" i="8" s="1"/>
  <c r="I4" i="9"/>
  <c r="K4" i="9"/>
  <c r="I7" i="9"/>
  <c r="K7" i="9"/>
  <c r="I8" i="8" s="1"/>
  <c r="I10" i="9"/>
  <c r="K6" i="9" l="1"/>
  <c r="I7" i="8" s="1"/>
  <c r="I6" i="9"/>
  <c r="I15" i="9" s="1"/>
  <c r="H6" i="9"/>
  <c r="H15" i="9" s="1"/>
  <c r="G15" i="9"/>
  <c r="J6" i="9"/>
  <c r="J15" i="9" s="1"/>
  <c r="I5" i="8"/>
  <c r="F17" i="7"/>
  <c r="E17" i="7"/>
  <c r="D17" i="7"/>
  <c r="C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H6" i="7"/>
  <c r="G6" i="7"/>
  <c r="K15" i="9" l="1"/>
  <c r="I16" i="7"/>
  <c r="I16" i="8"/>
  <c r="I7" i="7"/>
  <c r="I9" i="7"/>
  <c r="K9" i="7" s="1"/>
  <c r="H17" i="7"/>
  <c r="L16" i="7"/>
  <c r="J16" i="7"/>
  <c r="H15" i="8"/>
  <c r="I13" i="7"/>
  <c r="I15" i="7"/>
  <c r="J15" i="7" s="1"/>
  <c r="L7" i="7"/>
  <c r="J7" i="7"/>
  <c r="H6" i="8"/>
  <c r="I8" i="7"/>
  <c r="I10" i="7"/>
  <c r="K10" i="7" s="1"/>
  <c r="I14" i="7"/>
  <c r="I11" i="7"/>
  <c r="K11" i="7" s="1"/>
  <c r="I12" i="7"/>
  <c r="G17" i="7"/>
  <c r="K7" i="7"/>
  <c r="K16" i="7"/>
  <c r="I6" i="7"/>
  <c r="D16" i="5"/>
  <c r="C16" i="5"/>
  <c r="F16" i="5"/>
  <c r="E6" i="5"/>
  <c r="G6" i="5" s="1"/>
  <c r="E7" i="5"/>
  <c r="G7" i="5" s="1"/>
  <c r="E8" i="5"/>
  <c r="E9" i="5"/>
  <c r="G9" i="5" s="1"/>
  <c r="E10" i="5"/>
  <c r="G10" i="5" s="1"/>
  <c r="E11" i="5"/>
  <c r="G11" i="5" s="1"/>
  <c r="E12" i="5"/>
  <c r="G12" i="5" s="1"/>
  <c r="E13" i="5"/>
  <c r="G13" i="5" s="1"/>
  <c r="E14" i="5"/>
  <c r="G14" i="5" s="1"/>
  <c r="E15" i="5"/>
  <c r="G15" i="5" s="1"/>
  <c r="E5" i="5"/>
  <c r="G5" i="5" s="1"/>
  <c r="D16" i="6"/>
  <c r="C16" i="6"/>
  <c r="E6" i="6"/>
  <c r="G6" i="6" s="1"/>
  <c r="E7" i="6"/>
  <c r="G7" i="6" s="1"/>
  <c r="E8" i="6"/>
  <c r="G8" i="6" s="1"/>
  <c r="E9" i="6"/>
  <c r="G9" i="6" s="1"/>
  <c r="E10" i="6"/>
  <c r="E11" i="6"/>
  <c r="E12" i="6"/>
  <c r="G12" i="6" s="1"/>
  <c r="E13" i="6"/>
  <c r="G13" i="6" s="1"/>
  <c r="E14" i="6"/>
  <c r="E15" i="6"/>
  <c r="G15" i="6" s="1"/>
  <c r="E5" i="6"/>
  <c r="E6" i="3"/>
  <c r="E7" i="3"/>
  <c r="E8" i="3"/>
  <c r="E9" i="3"/>
  <c r="G9" i="3" s="1"/>
  <c r="I9" i="3" s="1"/>
  <c r="E10" i="3"/>
  <c r="E11" i="3"/>
  <c r="G11" i="3" s="1"/>
  <c r="I11" i="3" s="1"/>
  <c r="E12" i="3"/>
  <c r="E13" i="3"/>
  <c r="G13" i="3" s="1"/>
  <c r="I13" i="3" s="1"/>
  <c r="E14" i="3"/>
  <c r="E15" i="3"/>
  <c r="G15" i="3" s="1"/>
  <c r="I15" i="3" s="1"/>
  <c r="E5" i="3"/>
  <c r="D16" i="3"/>
  <c r="C16" i="3"/>
  <c r="H8" i="8" l="1"/>
  <c r="J9" i="7"/>
  <c r="L9" i="7"/>
  <c r="L15" i="7"/>
  <c r="K15" i="7"/>
  <c r="H14" i="8"/>
  <c r="I9" i="5"/>
  <c r="H9" i="5"/>
  <c r="K9" i="5"/>
  <c r="G9" i="8" s="1"/>
  <c r="H11" i="3"/>
  <c r="K11" i="3"/>
  <c r="E11" i="8" s="1"/>
  <c r="H6" i="6"/>
  <c r="K6" i="6"/>
  <c r="F6" i="8" s="1"/>
  <c r="H9" i="3"/>
  <c r="J9" i="3" s="1"/>
  <c r="K9" i="3"/>
  <c r="E9" i="8" s="1"/>
  <c r="H15" i="5"/>
  <c r="K15" i="5"/>
  <c r="G15" i="8" s="1"/>
  <c r="H11" i="5"/>
  <c r="K11" i="5"/>
  <c r="G11" i="8" s="1"/>
  <c r="H7" i="5"/>
  <c r="K7" i="5"/>
  <c r="G7" i="8" s="1"/>
  <c r="L6" i="7"/>
  <c r="J6" i="7"/>
  <c r="H5" i="8"/>
  <c r="K12" i="7"/>
  <c r="L12" i="7"/>
  <c r="J12" i="7"/>
  <c r="H11" i="8"/>
  <c r="J8" i="7"/>
  <c r="L8" i="7"/>
  <c r="H7" i="8"/>
  <c r="K13" i="7"/>
  <c r="L13" i="7"/>
  <c r="J13" i="7"/>
  <c r="H12" i="8"/>
  <c r="H15" i="3"/>
  <c r="K15" i="3"/>
  <c r="E15" i="8" s="1"/>
  <c r="G14" i="3"/>
  <c r="I14" i="3" s="1"/>
  <c r="G10" i="3"/>
  <c r="I10" i="3" s="1"/>
  <c r="G6" i="3"/>
  <c r="I6" i="3" s="1"/>
  <c r="H9" i="6"/>
  <c r="K9" i="6"/>
  <c r="F9" i="8" s="1"/>
  <c r="H14" i="5"/>
  <c r="K14" i="5"/>
  <c r="G14" i="8" s="1"/>
  <c r="H10" i="5"/>
  <c r="K10" i="5"/>
  <c r="G10" i="8" s="1"/>
  <c r="H6" i="5"/>
  <c r="K6" i="5"/>
  <c r="G6" i="8" s="1"/>
  <c r="L11" i="7"/>
  <c r="J11" i="7"/>
  <c r="H10" i="8"/>
  <c r="H12" i="6"/>
  <c r="K12" i="6"/>
  <c r="F12" i="8" s="1"/>
  <c r="H8" i="6"/>
  <c r="K8" i="6"/>
  <c r="F8" i="8" s="1"/>
  <c r="K8" i="7"/>
  <c r="H15" i="6"/>
  <c r="K15" i="6"/>
  <c r="F15" i="8" s="1"/>
  <c r="H7" i="6"/>
  <c r="K7" i="6"/>
  <c r="F7" i="8" s="1"/>
  <c r="H5" i="5"/>
  <c r="K5" i="5"/>
  <c r="H12" i="5"/>
  <c r="K12" i="5"/>
  <c r="G12" i="8" s="1"/>
  <c r="L10" i="7"/>
  <c r="J10" i="7"/>
  <c r="H9" i="8"/>
  <c r="H13" i="5"/>
  <c r="K13" i="5"/>
  <c r="G13" i="8" s="1"/>
  <c r="K14" i="7"/>
  <c r="J14" i="7"/>
  <c r="L14" i="7"/>
  <c r="H13" i="8"/>
  <c r="H13" i="6"/>
  <c r="K13" i="6"/>
  <c r="F13" i="8" s="1"/>
  <c r="H13" i="3"/>
  <c r="K13" i="3"/>
  <c r="E13" i="8" s="1"/>
  <c r="E16" i="3"/>
  <c r="I7" i="5"/>
  <c r="I5" i="5"/>
  <c r="I15" i="5"/>
  <c r="J15" i="5" s="1"/>
  <c r="I13" i="6"/>
  <c r="I9" i="6"/>
  <c r="I14" i="5"/>
  <c r="J14" i="5" s="1"/>
  <c r="I10" i="5"/>
  <c r="J10" i="5" s="1"/>
  <c r="I6" i="5"/>
  <c r="I15" i="6"/>
  <c r="I12" i="5"/>
  <c r="I12" i="6"/>
  <c r="J12" i="6" s="1"/>
  <c r="I13" i="5"/>
  <c r="I6" i="6"/>
  <c r="G5" i="6"/>
  <c r="I5" i="6" s="1"/>
  <c r="J9" i="5"/>
  <c r="F16" i="3"/>
  <c r="F16" i="6"/>
  <c r="G7" i="3"/>
  <c r="I7" i="3" s="1"/>
  <c r="G10" i="6"/>
  <c r="I10" i="6" s="1"/>
  <c r="G14" i="6"/>
  <c r="I7" i="6"/>
  <c r="E16" i="6"/>
  <c r="G11" i="6"/>
  <c r="I11" i="5"/>
  <c r="E16" i="5"/>
  <c r="I17" i="7"/>
  <c r="K6" i="7"/>
  <c r="G8" i="5"/>
  <c r="G16" i="5" s="1"/>
  <c r="I8" i="6"/>
  <c r="G12" i="3"/>
  <c r="I12" i="3" s="1"/>
  <c r="G8" i="3"/>
  <c r="I8" i="3" s="1"/>
  <c r="G5" i="3"/>
  <c r="I5" i="3" s="1"/>
  <c r="J13" i="3"/>
  <c r="E5" i="2"/>
  <c r="E6" i="2"/>
  <c r="E7" i="2"/>
  <c r="E8" i="2"/>
  <c r="E9" i="2"/>
  <c r="E10" i="2"/>
  <c r="E11" i="2"/>
  <c r="E12" i="2"/>
  <c r="E13" i="2"/>
  <c r="E14" i="2"/>
  <c r="E4" i="2"/>
  <c r="D15" i="2"/>
  <c r="C15" i="2"/>
  <c r="G5" i="8" l="1"/>
  <c r="J15" i="6"/>
  <c r="J9" i="6"/>
  <c r="J6" i="6"/>
  <c r="J17" i="7"/>
  <c r="K17" i="7"/>
  <c r="H16" i="8"/>
  <c r="H8" i="3"/>
  <c r="J8" i="3" s="1"/>
  <c r="K8" i="3"/>
  <c r="E8" i="8" s="1"/>
  <c r="I8" i="5"/>
  <c r="I16" i="5" s="1"/>
  <c r="H8" i="5"/>
  <c r="H16" i="5" s="1"/>
  <c r="K8" i="5"/>
  <c r="G8" i="8" s="1"/>
  <c r="H10" i="6"/>
  <c r="K10" i="6"/>
  <c r="F10" i="8" s="1"/>
  <c r="H6" i="3"/>
  <c r="K6" i="3"/>
  <c r="E6" i="8" s="1"/>
  <c r="H7" i="3"/>
  <c r="K7" i="3"/>
  <c r="E7" i="8" s="1"/>
  <c r="H5" i="6"/>
  <c r="J5" i="6" s="1"/>
  <c r="K5" i="6"/>
  <c r="H10" i="3"/>
  <c r="J10" i="3" s="1"/>
  <c r="K10" i="3"/>
  <c r="E10" i="8" s="1"/>
  <c r="H11" i="6"/>
  <c r="K11" i="6"/>
  <c r="F11" i="8" s="1"/>
  <c r="H14" i="3"/>
  <c r="J14" i="3" s="1"/>
  <c r="K14" i="3"/>
  <c r="E14" i="8" s="1"/>
  <c r="H5" i="3"/>
  <c r="K5" i="3"/>
  <c r="I14" i="6"/>
  <c r="H14" i="6"/>
  <c r="K14" i="6"/>
  <c r="F14" i="8" s="1"/>
  <c r="H12" i="3"/>
  <c r="K12" i="3"/>
  <c r="E12" i="8" s="1"/>
  <c r="L17" i="7"/>
  <c r="J13" i="5"/>
  <c r="J7" i="5"/>
  <c r="J12" i="5"/>
  <c r="J6" i="5"/>
  <c r="J13" i="6"/>
  <c r="J5" i="5"/>
  <c r="J10" i="6"/>
  <c r="J7" i="6"/>
  <c r="I11" i="6"/>
  <c r="G16" i="6"/>
  <c r="J11" i="5"/>
  <c r="J8" i="6"/>
  <c r="J11" i="3"/>
  <c r="G16" i="3"/>
  <c r="J15" i="3"/>
  <c r="J6" i="3"/>
  <c r="E15" i="2"/>
  <c r="K16" i="5" l="1"/>
  <c r="G16" i="8"/>
  <c r="K16" i="3"/>
  <c r="E5" i="8"/>
  <c r="E16" i="8" s="1"/>
  <c r="J14" i="6"/>
  <c r="K16" i="6"/>
  <c r="F5" i="8"/>
  <c r="F16" i="8" s="1"/>
  <c r="J8" i="5"/>
  <c r="H16" i="3"/>
  <c r="J7" i="3"/>
  <c r="J16" i="5"/>
  <c r="J12" i="3"/>
  <c r="H16" i="6"/>
  <c r="J11" i="6"/>
  <c r="I16" i="6"/>
  <c r="I16" i="3"/>
  <c r="J5" i="3"/>
  <c r="J16" i="3" l="1"/>
  <c r="J1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6" i="3"/>
  <c r="A7" i="3" s="1"/>
  <c r="A8" i="3" s="1"/>
  <c r="A9" i="3" s="1"/>
  <c r="A10" i="3" s="1"/>
  <c r="A11" i="3" s="1"/>
  <c r="A12" i="3" s="1"/>
  <c r="A13" i="3" s="1"/>
  <c r="A14" i="3" s="1"/>
  <c r="A15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B10" i="1"/>
  <c r="B11" i="1" s="1"/>
  <c r="B12" i="1" s="1"/>
  <c r="B13" i="1" s="1"/>
  <c r="B14" i="1" s="1"/>
  <c r="B15" i="1" s="1"/>
  <c r="B16" i="1" s="1"/>
  <c r="B17" i="1" s="1"/>
  <c r="F6" i="2" l="1"/>
  <c r="G6" i="2" s="1"/>
  <c r="F10" i="2"/>
  <c r="G10" i="2" s="1"/>
  <c r="F14" i="2"/>
  <c r="G14" i="2" s="1"/>
  <c r="F7" i="2"/>
  <c r="G7" i="2" s="1"/>
  <c r="F11" i="2"/>
  <c r="G11" i="2" s="1"/>
  <c r="F5" i="2"/>
  <c r="G5" i="2" s="1"/>
  <c r="F13" i="2"/>
  <c r="G13" i="2" s="1"/>
  <c r="F8" i="2"/>
  <c r="G8" i="2" s="1"/>
  <c r="F12" i="2"/>
  <c r="G12" i="2" s="1"/>
  <c r="F9" i="2"/>
  <c r="G9" i="2" s="1"/>
  <c r="F4" i="2"/>
  <c r="J8" i="2" l="1"/>
  <c r="H8" i="2"/>
  <c r="D9" i="8"/>
  <c r="J9" i="8" s="1"/>
  <c r="H7" i="2"/>
  <c r="J7" i="2"/>
  <c r="D8" i="8"/>
  <c r="J8" i="8" s="1"/>
  <c r="H13" i="2"/>
  <c r="J13" i="2"/>
  <c r="D14" i="8"/>
  <c r="J14" i="8" s="1"/>
  <c r="J14" i="2"/>
  <c r="H14" i="2"/>
  <c r="D15" i="8"/>
  <c r="J15" i="8" s="1"/>
  <c r="J9" i="2"/>
  <c r="H9" i="2"/>
  <c r="D10" i="8"/>
  <c r="J10" i="8" s="1"/>
  <c r="H5" i="2"/>
  <c r="J5" i="2"/>
  <c r="D6" i="8"/>
  <c r="J6" i="8" s="1"/>
  <c r="J10" i="2"/>
  <c r="H10" i="2"/>
  <c r="D11" i="8"/>
  <c r="J11" i="8" s="1"/>
  <c r="J12" i="2"/>
  <c r="H12" i="2"/>
  <c r="D13" i="8"/>
  <c r="J13" i="8" s="1"/>
  <c r="H11" i="2"/>
  <c r="J11" i="2"/>
  <c r="D12" i="8"/>
  <c r="J12" i="8" s="1"/>
  <c r="J6" i="2"/>
  <c r="H6" i="2"/>
  <c r="D7" i="8"/>
  <c r="J7" i="8" s="1"/>
  <c r="I8" i="2"/>
  <c r="I14" i="2"/>
  <c r="I7" i="2"/>
  <c r="F15" i="2"/>
  <c r="G4" i="2"/>
  <c r="I9" i="2"/>
  <c r="I5" i="2"/>
  <c r="I10" i="2"/>
  <c r="I13" i="2"/>
  <c r="I12" i="2"/>
  <c r="I11" i="2"/>
  <c r="I6" i="2"/>
  <c r="H4" i="2" l="1"/>
  <c r="J4" i="2"/>
  <c r="D5" i="8"/>
  <c r="I4" i="2"/>
  <c r="I15" i="2" s="1"/>
  <c r="G15" i="2"/>
  <c r="D16" i="8" l="1"/>
  <c r="J5" i="8"/>
  <c r="J16" i="8" s="1"/>
  <c r="H15" i="2"/>
  <c r="J15" i="2" s="1"/>
</calcChain>
</file>

<file path=xl/sharedStrings.xml><?xml version="1.0" encoding="utf-8"?>
<sst xmlns="http://schemas.openxmlformats.org/spreadsheetml/2006/main" count="200" uniqueCount="72">
  <si>
    <t>STT</t>
  </si>
  <si>
    <t>Đơn vị</t>
  </si>
  <si>
    <t>Số phòng học xây mới</t>
  </si>
  <si>
    <t>Số phòng học sửa chữa</t>
  </si>
  <si>
    <t>Kinh phí xây mới</t>
  </si>
  <si>
    <t>Kinh phí sửa chữa</t>
  </si>
  <si>
    <t>Tổng kinh phí</t>
  </si>
  <si>
    <t>Phòng đa năng</t>
  </si>
  <si>
    <t>Huyện Đăk Glei</t>
  </si>
  <si>
    <t>Huyện Đăk Hà</t>
  </si>
  <si>
    <t>Huyện Đăk Tô</t>
  </si>
  <si>
    <t xml:space="preserve">Huyện Ia H' Drai </t>
  </si>
  <si>
    <t>Huyện Kon Rẫy</t>
  </si>
  <si>
    <t>Huyện Ngọc Hồi</t>
  </si>
  <si>
    <t>Huyện Sa Thầy</t>
  </si>
  <si>
    <t>Huyện Tu Mơ Rông</t>
  </si>
  <si>
    <t>Thành Phố Kon Tum</t>
  </si>
  <si>
    <t>Trực thuộc Sở Giáo dục
 và Đào tạo</t>
  </si>
  <si>
    <t>Loại phòng</t>
  </si>
  <si>
    <t>Phòng GD thể chất</t>
  </si>
  <si>
    <t>Phòng GD nghệ thuật</t>
  </si>
  <si>
    <t>Sân chơi riêng</t>
  </si>
  <si>
    <t>Phòng tin học (40m2)</t>
  </si>
  <si>
    <t xml:space="preserve">Nhà bếp </t>
  </si>
  <si>
    <t>Kho bếp (22m2/kho)</t>
  </si>
  <si>
    <t>Sân vườn</t>
  </si>
  <si>
    <t>khu sinh hoạt chung</t>
  </si>
  <si>
    <t>Khu ngủ</t>
  </si>
  <si>
    <t>Khu vệ sinh</t>
  </si>
  <si>
    <t>Hiên chơi đón trẻ</t>
  </si>
  <si>
    <t>Nuôi dưỡng (SHC+Ngủ)</t>
  </si>
  <si>
    <t>Khối hành chính, nhà công vụ</t>
  </si>
  <si>
    <t>CT xây mới</t>
  </si>
  <si>
    <t>CT cải tạo</t>
  </si>
  <si>
    <t>Bếp + kho</t>
  </si>
  <si>
    <t>Nước sạch</t>
  </si>
  <si>
    <t>Tổng cộng</t>
  </si>
  <si>
    <t>ĐVT: Triệu đồng</t>
  </si>
  <si>
    <t>Nguồn Địa phương (30%)</t>
  </si>
  <si>
    <t>CTVS</t>
  </si>
  <si>
    <t>HTNS</t>
  </si>
  <si>
    <t>Trực thuộc Sở Giáo dục và Đào tạo</t>
  </si>
  <si>
    <t>Tổng hợp khối mầm non</t>
  </si>
  <si>
    <t>Phòng học</t>
  </si>
  <si>
    <t>Khối GDNT</t>
  </si>
  <si>
    <t>Bếp/kho</t>
  </si>
  <si>
    <t>Hành chính</t>
  </si>
  <si>
    <t>Khối NSVS</t>
  </si>
  <si>
    <t>tổng kinh phí</t>
  </si>
  <si>
    <t>Đầu tư 30%</t>
  </si>
  <si>
    <t>Nhu cầu xây mới</t>
  </si>
  <si>
    <t>Nhu cầu cải tạo</t>
  </si>
  <si>
    <t>Cấp học</t>
  </si>
  <si>
    <t>Mầm non</t>
  </si>
  <si>
    <t>Tiểu học</t>
  </si>
  <si>
    <t>THCS</t>
  </si>
  <si>
    <t>THPT</t>
  </si>
  <si>
    <t>Nhiều cấp</t>
  </si>
  <si>
    <t>Chi phí (triệu đồng)</t>
  </si>
  <si>
    <t>Kinh phí cải tạo</t>
  </si>
  <si>
    <t>Sân chơi-TDTT</t>
  </si>
  <si>
    <t>Nguồn TW (55%)</t>
  </si>
  <si>
    <t>`</t>
  </si>
  <si>
    <t>Nguồn Xã hội hóa (15%)</t>
  </si>
  <si>
    <t>Huyện Kon Plông</t>
  </si>
  <si>
    <t>Cải tạo công trình (15% xây mới)</t>
  </si>
  <si>
    <t>PHỤ LỤC 11A: NHU CẦU KINH PHÍ ĐẦU TƯ CƠ SỞ VẬT CHẤT CHO CÁC TRƯỜNG HỌC
 GIAI ĐOẠN 2021-2025-PHÒNG HỌC MẦM NON (CÁC TRƯỜNG THUỘC CÁC XÃ ĐBKK)</t>
  </si>
  <si>
    <t>PHỤ LỤC 11B: NHU CẦU KINH PHÍ ĐẦU TƯ CƠ SỞ VẬT CHẤT CHO CÁC TRƯỜNG HỌC GIAI ĐOẠN 2021-2025-CÔNG TRÌNH VỆ SINH NƯỚC SẠCH MẦM NON (CÁC TRƯỜNG THUỘC CÁC XÃ ĐBKK)</t>
  </si>
  <si>
    <t>PHỤ LỤC 11C: NHU CẦU KINH PHÍ ĐẦU TƯ CƠ SỞ VẬT CHẤT CHO CÁC TRƯỜNG HỌC GIAI ĐOẠN 2021-2025-NHÀ BẾP-NHÀ KHO MẦM NON (CÁC TRƯỜNG THUỘC CÁC XÃ ĐBKK)</t>
  </si>
  <si>
    <t>PHỤ LỤC 11D: NHU CẦU KINH PHÍ ĐẦU TƯ CƠ SỞ VẬT CHẤT CHO CÁC TRƯỜNG HỌC
 GIAI ĐOẠN 2021-2025-PHÒNG GIÁO DỤC NGHỆ THUẬT- MẦM NON (CÁC TRƯỜNG THUỘC CÁC XÃ ĐBKK)</t>
  </si>
  <si>
    <t>PHỤ LỤC 11E: NHU CẦU KINH PHÍ ĐẦU TƯ CƠ SỞ VẬT CHẤT CHO CÁC TRƯỜNG HỌC GIAI ĐOẠN 2021-2025-HÀNH CHÍNH QUẢN TRỊ-NHÀ Ở GIÁO VIÊN MẦM NON (CÁC TRƯỜNG THUỘC CÁC XÃ ĐBKK)</t>
  </si>
  <si>
    <t>PHỤ LỤC 11G: NHU CẦU KINH PHÍ ĐẦU TƯ CƠ SỞ VẬT CHẤT CHO CÁC TRƯỜNG HỌC GIAI ĐOẠN 2021-2025-SÂN CHƠI - THỂ DỤC THỂ THAO KHỐI  MẦM NON (CÁC TRƯỜNG THUỘC CÁC XÃ ĐBKK)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</si>
</sst>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b/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0" fillId="0" borderId="1" xfId="0" applyNumberFormat="1" applyBorder="1"/>
    <xf numFmtId="165" fontId="2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8" fillId="0" borderId="0" xfId="0" applyFont="1"/>
    <xf numFmtId="165" fontId="6" fillId="0" borderId="1" xfId="0" applyNumberFormat="1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0" fillId="0" borderId="1" xfId="1" applyNumberFormat="1" applyFont="1" applyBorder="1"/>
    <xf numFmtId="165" fontId="8" fillId="0" borderId="1" xfId="1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/>
    </xf>
    <xf numFmtId="165" fontId="6" fillId="0" borderId="1" xfId="0" applyNumberFormat="1" applyFont="1" applyFill="1" applyBorder="1"/>
    <xf numFmtId="165" fontId="6" fillId="0" borderId="1" xfId="1" applyNumberFormat="1" applyFont="1" applyFill="1" applyBorder="1" applyAlignment="1">
      <alignment horizontal="center" vertical="center"/>
    </xf>
    <xf numFmtId="9" fontId="0" fillId="0" borderId="0" xfId="0" applyNumberFormat="1"/>
    <xf numFmtId="165" fontId="6" fillId="0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right" vertical="center"/>
    </xf>
    <xf numFmtId="165" fontId="0" fillId="0" borderId="3" xfId="0" applyNumberFormat="1" applyFill="1" applyBorder="1"/>
    <xf numFmtId="165" fontId="8" fillId="0" borderId="1" xfId="0" applyNumberFormat="1" applyFont="1" applyFill="1" applyBorder="1"/>
    <xf numFmtId="0" fontId="12" fillId="0" borderId="1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HU%20C&#7846;U/mam%20non%20to&#224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giá"/>
      <sheetName val="PHọc"/>
      <sheetName val="Khối GDNT"/>
      <sheetName val="Khối VS nước sạch"/>
      <sheetName val="Bếp, kho"/>
      <sheetName val="Hành chính"/>
    </sheetNames>
    <sheetDataSet>
      <sheetData sheetId="0">
        <row r="21">
          <cell r="D21">
            <v>250000000</v>
          </cell>
        </row>
        <row r="22">
          <cell r="D22">
            <v>250000000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topLeftCell="A34" workbookViewId="0">
      <selection activeCell="E16" sqref="E16"/>
    </sheetView>
  </sheetViews>
  <sheetFormatPr defaultRowHeight="14.25" x14ac:dyDescent="0.2"/>
  <cols>
    <col min="1" max="1" width="6.25" customWidth="1"/>
    <col min="2" max="2" width="4.875" bestFit="1" customWidth="1"/>
    <col min="3" max="3" width="30.375" customWidth="1"/>
    <col min="4" max="4" width="15.75" bestFit="1" customWidth="1"/>
    <col min="10" max="10" width="13.375" customWidth="1"/>
    <col min="12" max="12" width="4.875" bestFit="1" customWidth="1"/>
    <col min="13" max="13" width="26" customWidth="1"/>
    <col min="14" max="14" width="17.375" customWidth="1"/>
  </cols>
  <sheetData>
    <row r="3" spans="2:4" ht="16.5" x14ac:dyDescent="0.2">
      <c r="B3" s="1" t="s">
        <v>0</v>
      </c>
      <c r="C3" s="7" t="s">
        <v>18</v>
      </c>
      <c r="D3" s="1" t="s">
        <v>4</v>
      </c>
    </row>
    <row r="4" spans="2:4" ht="15.75" x14ac:dyDescent="0.2">
      <c r="B4" s="11">
        <v>1</v>
      </c>
      <c r="C4" s="11" t="s">
        <v>26</v>
      </c>
      <c r="D4" s="12">
        <v>443664000</v>
      </c>
    </row>
    <row r="5" spans="2:4" ht="15.75" x14ac:dyDescent="0.2">
      <c r="B5" s="11">
        <v>2</v>
      </c>
      <c r="C5" s="11" t="s">
        <v>27</v>
      </c>
      <c r="D5" s="12">
        <v>369720000</v>
      </c>
    </row>
    <row r="6" spans="2:4" ht="15.75" x14ac:dyDescent="0.2">
      <c r="B6" s="11">
        <v>3</v>
      </c>
      <c r="C6" s="11" t="s">
        <v>28</v>
      </c>
      <c r="D6" s="12">
        <v>147888000</v>
      </c>
    </row>
    <row r="7" spans="2:4" ht="15.75" x14ac:dyDescent="0.2">
      <c r="B7" s="11">
        <v>4</v>
      </c>
      <c r="C7" s="11" t="s">
        <v>29</v>
      </c>
      <c r="D7" s="12">
        <v>147888000</v>
      </c>
    </row>
    <row r="8" spans="2:4" ht="15.75" x14ac:dyDescent="0.2">
      <c r="B8" s="13"/>
      <c r="C8" s="11"/>
      <c r="D8" s="14"/>
    </row>
    <row r="9" spans="2:4" ht="15.75" x14ac:dyDescent="0.2">
      <c r="B9" s="1">
        <v>1</v>
      </c>
      <c r="C9" s="10" t="s">
        <v>30</v>
      </c>
      <c r="D9" s="9">
        <v>813384000</v>
      </c>
    </row>
    <row r="10" spans="2:4" ht="15.75" x14ac:dyDescent="0.2">
      <c r="B10" s="1">
        <f>B9+1</f>
        <v>2</v>
      </c>
      <c r="C10" s="8" t="s">
        <v>19</v>
      </c>
      <c r="D10" s="9">
        <v>517608000</v>
      </c>
    </row>
    <row r="11" spans="2:4" ht="15.75" x14ac:dyDescent="0.2">
      <c r="B11" s="1">
        <f>B10+1</f>
        <v>3</v>
      </c>
      <c r="C11" s="8" t="s">
        <v>20</v>
      </c>
      <c r="D11" s="9">
        <v>517608000</v>
      </c>
    </row>
    <row r="12" spans="2:4" ht="15.75" x14ac:dyDescent="0.2">
      <c r="B12" s="1">
        <f t="shared" ref="B12:B17" si="0">B11+1</f>
        <v>4</v>
      </c>
      <c r="C12" s="8" t="s">
        <v>7</v>
      </c>
      <c r="D12" s="9">
        <v>517608000</v>
      </c>
    </row>
    <row r="13" spans="2:4" ht="15.75" x14ac:dyDescent="0.2">
      <c r="B13" s="1">
        <f t="shared" si="0"/>
        <v>5</v>
      </c>
      <c r="C13" s="8" t="s">
        <v>21</v>
      </c>
      <c r="D13" s="9">
        <v>295776000</v>
      </c>
    </row>
    <row r="14" spans="2:4" ht="15.75" x14ac:dyDescent="0.2">
      <c r="B14" s="1">
        <f t="shared" si="0"/>
        <v>6</v>
      </c>
      <c r="C14" s="8" t="s">
        <v>22</v>
      </c>
      <c r="D14" s="9">
        <v>295776000</v>
      </c>
    </row>
    <row r="15" spans="2:4" ht="15.75" x14ac:dyDescent="0.2">
      <c r="B15" s="1">
        <f t="shared" si="0"/>
        <v>7</v>
      </c>
      <c r="C15" s="8" t="s">
        <v>23</v>
      </c>
      <c r="D15" s="9">
        <v>88733000</v>
      </c>
    </row>
    <row r="16" spans="2:4" ht="15.75" x14ac:dyDescent="0.2">
      <c r="B16" s="1">
        <f t="shared" si="0"/>
        <v>8</v>
      </c>
      <c r="C16" s="8" t="s">
        <v>24</v>
      </c>
      <c r="D16" s="9">
        <v>162677000</v>
      </c>
    </row>
    <row r="17" spans="2:4" ht="15.75" x14ac:dyDescent="0.2">
      <c r="B17" s="1">
        <f t="shared" si="0"/>
        <v>9</v>
      </c>
      <c r="C17" s="8" t="s">
        <v>25</v>
      </c>
      <c r="D17" s="9">
        <v>813384000</v>
      </c>
    </row>
    <row r="18" spans="2:4" ht="15.75" x14ac:dyDescent="0.2">
      <c r="B18" s="10">
        <v>10</v>
      </c>
      <c r="C18" s="8" t="s">
        <v>65</v>
      </c>
      <c r="D18" s="16">
        <v>125000000</v>
      </c>
    </row>
    <row r="19" spans="2:4" ht="15.75" x14ac:dyDescent="0.2">
      <c r="B19" s="10">
        <v>11</v>
      </c>
      <c r="C19" s="8" t="s">
        <v>31</v>
      </c>
      <c r="D19" s="12">
        <v>400000000</v>
      </c>
    </row>
    <row r="20" spans="2:4" ht="15.75" x14ac:dyDescent="0.2">
      <c r="B20">
        <v>12</v>
      </c>
      <c r="C20" s="15" t="s">
        <v>35</v>
      </c>
    </row>
    <row r="21" spans="2:4" ht="15.75" x14ac:dyDescent="0.2">
      <c r="C21" s="15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2" sqref="I2:J2"/>
    </sheetView>
  </sheetViews>
  <sheetFormatPr defaultRowHeight="14.25" x14ac:dyDescent="0.2"/>
  <cols>
    <col min="1" max="1" width="6.25" customWidth="1"/>
    <col min="2" max="2" width="26.25" customWidth="1"/>
    <col min="3" max="3" width="11.25" customWidth="1"/>
    <col min="4" max="4" width="11.625" customWidth="1"/>
    <col min="5" max="5" width="10.625" customWidth="1"/>
    <col min="6" max="6" width="12.375" customWidth="1"/>
    <col min="7" max="7" width="11.25" customWidth="1"/>
    <col min="8" max="8" width="10.625" customWidth="1"/>
    <col min="9" max="9" width="11.75" customWidth="1"/>
    <col min="10" max="10" width="10.75" customWidth="1"/>
    <col min="12" max="12" width="4.875" bestFit="1" customWidth="1"/>
    <col min="13" max="13" width="26" customWidth="1"/>
    <col min="14" max="14" width="17.375" customWidth="1"/>
  </cols>
  <sheetData>
    <row r="1" spans="1:11" ht="40.5" customHeight="1" x14ac:dyDescent="0.2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5.75" x14ac:dyDescent="0.25">
      <c r="I2" s="69" t="s">
        <v>37</v>
      </c>
      <c r="J2" s="69"/>
    </row>
    <row r="3" spans="1:11" ht="53.25" customHeight="1" x14ac:dyDescent="0.2">
      <c r="A3" s="18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39" t="s">
        <v>61</v>
      </c>
      <c r="I3" s="39" t="s">
        <v>38</v>
      </c>
      <c r="J3" s="39" t="s">
        <v>63</v>
      </c>
      <c r="K3" s="29"/>
    </row>
    <row r="4" spans="1:11" ht="16.5" x14ac:dyDescent="0.25">
      <c r="A4" s="1">
        <v>1</v>
      </c>
      <c r="B4" s="2" t="s">
        <v>8</v>
      </c>
      <c r="C4" s="3">
        <v>25</v>
      </c>
      <c r="D4" s="3">
        <v>0</v>
      </c>
      <c r="E4" s="4">
        <f>C4*'Đơn giá'!$D$9/1000000</f>
        <v>20334.599999999999</v>
      </c>
      <c r="F4" s="4">
        <f>D4*'Đơn giá'!$D$18</f>
        <v>0</v>
      </c>
      <c r="G4" s="54">
        <f>E4+F4</f>
        <v>20334.599999999999</v>
      </c>
      <c r="H4" s="17">
        <f>G4*0.55</f>
        <v>11184.03</v>
      </c>
      <c r="I4" s="17">
        <f>G4*0.3</f>
        <v>6100.3799999999992</v>
      </c>
      <c r="J4" s="17">
        <f>G4*15%</f>
        <v>3050.1899999999996</v>
      </c>
    </row>
    <row r="5" spans="1:11" ht="16.5" x14ac:dyDescent="0.25">
      <c r="A5" s="1">
        <f>A4+1</f>
        <v>2</v>
      </c>
      <c r="B5" s="2" t="s">
        <v>9</v>
      </c>
      <c r="C5" s="3">
        <v>12</v>
      </c>
      <c r="D5" s="3">
        <v>8</v>
      </c>
      <c r="E5" s="4">
        <f>C5*'Đơn giá'!$D$9/1000000</f>
        <v>9760.6080000000002</v>
      </c>
      <c r="F5" s="4">
        <f>D5*'Đơn giá'!$D$18/1000000</f>
        <v>1000</v>
      </c>
      <c r="G5" s="54">
        <f t="shared" ref="G5:G14" si="0">E5+F5</f>
        <v>10760.608</v>
      </c>
      <c r="H5" s="17">
        <f t="shared" ref="H5:H14" si="1">G5*0.55</f>
        <v>5918.3344000000006</v>
      </c>
      <c r="I5" s="17">
        <f t="shared" ref="I5:I14" si="2">G5*0.3</f>
        <v>3228.1824000000001</v>
      </c>
      <c r="J5" s="17">
        <f t="shared" ref="J5:J14" si="3">G5*15%</f>
        <v>1614.0912000000001</v>
      </c>
    </row>
    <row r="6" spans="1:11" ht="16.5" x14ac:dyDescent="0.25">
      <c r="A6" s="1">
        <f t="shared" ref="A6:A14" si="4">A5+1</f>
        <v>3</v>
      </c>
      <c r="B6" s="2" t="s">
        <v>10</v>
      </c>
      <c r="C6" s="3">
        <v>8</v>
      </c>
      <c r="D6" s="3">
        <v>10</v>
      </c>
      <c r="E6" s="4">
        <f>C6*'Đơn giá'!$D$9/1000000</f>
        <v>6507.0720000000001</v>
      </c>
      <c r="F6" s="4">
        <f>D6*'Đơn giá'!$D$18/1000000</f>
        <v>1250</v>
      </c>
      <c r="G6" s="54">
        <f t="shared" si="0"/>
        <v>7757.0720000000001</v>
      </c>
      <c r="H6" s="17">
        <f t="shared" si="1"/>
        <v>4266.3896000000004</v>
      </c>
      <c r="I6" s="17">
        <f t="shared" si="2"/>
        <v>2327.1215999999999</v>
      </c>
      <c r="J6" s="17">
        <f t="shared" si="3"/>
        <v>1163.5608</v>
      </c>
    </row>
    <row r="7" spans="1:11" ht="16.5" x14ac:dyDescent="0.25">
      <c r="A7" s="1">
        <f t="shared" si="4"/>
        <v>4</v>
      </c>
      <c r="B7" s="2" t="s">
        <v>11</v>
      </c>
      <c r="C7" s="3">
        <v>33</v>
      </c>
      <c r="D7" s="3">
        <v>15</v>
      </c>
      <c r="E7" s="4">
        <f>C7*'Đơn giá'!$D$9/1000000</f>
        <v>26841.671999999999</v>
      </c>
      <c r="F7" s="4">
        <f>D7*'Đơn giá'!$D$18/1000000</f>
        <v>1875</v>
      </c>
      <c r="G7" s="54">
        <f t="shared" si="0"/>
        <v>28716.671999999999</v>
      </c>
      <c r="H7" s="17">
        <f t="shared" si="1"/>
        <v>15794.169600000001</v>
      </c>
      <c r="I7" s="17">
        <f t="shared" si="2"/>
        <v>8615.0015999999996</v>
      </c>
      <c r="J7" s="17">
        <f t="shared" si="3"/>
        <v>4307.5007999999998</v>
      </c>
    </row>
    <row r="8" spans="1:11" ht="16.5" x14ac:dyDescent="0.25">
      <c r="A8" s="1">
        <f t="shared" si="4"/>
        <v>5</v>
      </c>
      <c r="B8" s="2" t="s">
        <v>64</v>
      </c>
      <c r="C8" s="3">
        <v>7</v>
      </c>
      <c r="D8" s="3">
        <v>35</v>
      </c>
      <c r="E8" s="4">
        <f>C8*'Đơn giá'!$D$9/1000000</f>
        <v>5693.6880000000001</v>
      </c>
      <c r="F8" s="4">
        <f>D8*'Đơn giá'!$D$18/1000000</f>
        <v>4375</v>
      </c>
      <c r="G8" s="54">
        <f t="shared" si="0"/>
        <v>10068.688</v>
      </c>
      <c r="H8" s="17">
        <f t="shared" si="1"/>
        <v>5537.7784000000001</v>
      </c>
      <c r="I8" s="17">
        <f t="shared" si="2"/>
        <v>3020.6064000000001</v>
      </c>
      <c r="J8" s="17">
        <f t="shared" si="3"/>
        <v>1510.3032000000001</v>
      </c>
    </row>
    <row r="9" spans="1:11" ht="16.5" x14ac:dyDescent="0.25">
      <c r="A9" s="1">
        <f t="shared" si="4"/>
        <v>6</v>
      </c>
      <c r="B9" s="2" t="s">
        <v>12</v>
      </c>
      <c r="C9" s="3">
        <v>6</v>
      </c>
      <c r="D9" s="3">
        <v>11</v>
      </c>
      <c r="E9" s="4">
        <f>C9*'Đơn giá'!$D$9/1000000</f>
        <v>4880.3040000000001</v>
      </c>
      <c r="F9" s="4">
        <f>D9*'Đơn giá'!$D$18/1000000</f>
        <v>1375</v>
      </c>
      <c r="G9" s="54">
        <f t="shared" si="0"/>
        <v>6255.3040000000001</v>
      </c>
      <c r="H9" s="17">
        <f t="shared" si="1"/>
        <v>3440.4172000000003</v>
      </c>
      <c r="I9" s="17">
        <f t="shared" si="2"/>
        <v>1876.5911999999998</v>
      </c>
      <c r="J9" s="17">
        <f t="shared" si="3"/>
        <v>938.29559999999992</v>
      </c>
    </row>
    <row r="10" spans="1:11" ht="16.5" x14ac:dyDescent="0.25">
      <c r="A10" s="1">
        <f t="shared" si="4"/>
        <v>7</v>
      </c>
      <c r="B10" s="2" t="s">
        <v>13</v>
      </c>
      <c r="C10" s="6">
        <v>3</v>
      </c>
      <c r="D10" s="6">
        <v>3</v>
      </c>
      <c r="E10" s="4">
        <f>C10*'Đơn giá'!$D$9/1000000</f>
        <v>2440.152</v>
      </c>
      <c r="F10" s="4">
        <f>D10*'Đơn giá'!$D$18/1000000</f>
        <v>375</v>
      </c>
      <c r="G10" s="54">
        <f t="shared" si="0"/>
        <v>2815.152</v>
      </c>
      <c r="H10" s="17">
        <f t="shared" si="1"/>
        <v>1548.3336000000002</v>
      </c>
      <c r="I10" s="17">
        <f t="shared" si="2"/>
        <v>844.54560000000004</v>
      </c>
      <c r="J10" s="17">
        <f t="shared" si="3"/>
        <v>422.27280000000002</v>
      </c>
    </row>
    <row r="11" spans="1:11" ht="16.5" x14ac:dyDescent="0.25">
      <c r="A11" s="1">
        <f t="shared" si="4"/>
        <v>8</v>
      </c>
      <c r="B11" s="2" t="s">
        <v>14</v>
      </c>
      <c r="C11" s="6">
        <v>9</v>
      </c>
      <c r="D11" s="6">
        <v>22</v>
      </c>
      <c r="E11" s="4">
        <f>C11*'Đơn giá'!$D$9/1000000</f>
        <v>7320.4560000000001</v>
      </c>
      <c r="F11" s="4">
        <f>D11*'Đơn giá'!$D$18/1000000</f>
        <v>2750</v>
      </c>
      <c r="G11" s="54">
        <f t="shared" si="0"/>
        <v>10070.456</v>
      </c>
      <c r="H11" s="17">
        <f t="shared" si="1"/>
        <v>5538.7508000000007</v>
      </c>
      <c r="I11" s="17">
        <f t="shared" si="2"/>
        <v>3021.1367999999998</v>
      </c>
      <c r="J11" s="17">
        <f t="shared" si="3"/>
        <v>1510.5683999999999</v>
      </c>
    </row>
    <row r="12" spans="1:11" ht="23.25" customHeight="1" x14ac:dyDescent="0.25">
      <c r="A12" s="1">
        <f t="shared" si="4"/>
        <v>9</v>
      </c>
      <c r="B12" s="7" t="s">
        <v>15</v>
      </c>
      <c r="C12" s="3">
        <v>17</v>
      </c>
      <c r="D12" s="3">
        <v>44</v>
      </c>
      <c r="E12" s="4">
        <f>C12*'Đơn giá'!$D$9/1000000</f>
        <v>13827.528</v>
      </c>
      <c r="F12" s="4">
        <f>D12*'Đơn giá'!$D$18/1000000</f>
        <v>5500</v>
      </c>
      <c r="G12" s="54">
        <f t="shared" si="0"/>
        <v>19327.527999999998</v>
      </c>
      <c r="H12" s="17">
        <f t="shared" si="1"/>
        <v>10630.1404</v>
      </c>
      <c r="I12" s="17">
        <f t="shared" si="2"/>
        <v>5798.2583999999997</v>
      </c>
      <c r="J12" s="17">
        <f t="shared" si="3"/>
        <v>2899.1291999999999</v>
      </c>
    </row>
    <row r="13" spans="1:11" ht="16.5" x14ac:dyDescent="0.25">
      <c r="A13" s="1">
        <f t="shared" si="4"/>
        <v>10</v>
      </c>
      <c r="B13" s="7" t="s">
        <v>16</v>
      </c>
      <c r="C13" s="3">
        <v>0</v>
      </c>
      <c r="D13" s="3">
        <v>0</v>
      </c>
      <c r="E13" s="4">
        <f>C13*'Đơn giá'!$D$9/1000000</f>
        <v>0</v>
      </c>
      <c r="F13" s="4">
        <f>D13*'Đơn giá'!$D$18/1000000</f>
        <v>0</v>
      </c>
      <c r="G13" s="54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</row>
    <row r="14" spans="1:11" ht="33" customHeight="1" x14ac:dyDescent="0.2">
      <c r="A14" s="1">
        <f t="shared" si="4"/>
        <v>11</v>
      </c>
      <c r="B14" s="7" t="s">
        <v>17</v>
      </c>
      <c r="C14" s="41">
        <v>0</v>
      </c>
      <c r="D14" s="41">
        <v>0</v>
      </c>
      <c r="E14" s="42">
        <f>C14*'Đơn giá'!$D$9/1000000</f>
        <v>0</v>
      </c>
      <c r="F14" s="42">
        <f>D14*'Đơn giá'!$D$18/1000000</f>
        <v>0</v>
      </c>
      <c r="G14" s="56">
        <f t="shared" si="0"/>
        <v>0</v>
      </c>
      <c r="H14" s="43">
        <f t="shared" si="1"/>
        <v>0</v>
      </c>
      <c r="I14" s="43">
        <f t="shared" si="2"/>
        <v>0</v>
      </c>
      <c r="J14" s="43">
        <f t="shared" si="3"/>
        <v>0</v>
      </c>
    </row>
    <row r="15" spans="1:11" ht="15.75" x14ac:dyDescent="0.2">
      <c r="A15" s="67" t="s">
        <v>36</v>
      </c>
      <c r="B15" s="68"/>
      <c r="C15" s="24">
        <f>SUM(C4:C14)</f>
        <v>120</v>
      </c>
      <c r="D15" s="25">
        <f t="shared" ref="D15:I15" si="5">SUM(D4:D14)</f>
        <v>148</v>
      </c>
      <c r="E15" s="26">
        <f t="shared" si="5"/>
        <v>97606.080000000016</v>
      </c>
      <c r="F15" s="26">
        <f t="shared" si="5"/>
        <v>18500</v>
      </c>
      <c r="G15" s="56">
        <f t="shared" si="5"/>
        <v>116106.07999999999</v>
      </c>
      <c r="H15" s="26">
        <f t="shared" si="5"/>
        <v>63858.344000000012</v>
      </c>
      <c r="I15" s="26">
        <f t="shared" si="5"/>
        <v>34831.824000000001</v>
      </c>
      <c r="J15" s="26">
        <f t="shared" ref="J15" si="6">G15-H15-I15</f>
        <v>17415.911999999975</v>
      </c>
    </row>
    <row r="16" spans="1:11" x14ac:dyDescent="0.2">
      <c r="C16" s="27"/>
      <c r="D16" s="27"/>
      <c r="E16" s="27"/>
      <c r="F16" s="27"/>
      <c r="G16" s="27"/>
      <c r="H16" s="27"/>
      <c r="I16" s="27"/>
      <c r="J16" s="27"/>
    </row>
  </sheetData>
  <mergeCells count="3">
    <mergeCell ref="A1:J1"/>
    <mergeCell ref="A15:B15"/>
    <mergeCell ref="I2:J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opLeftCell="A4" workbookViewId="0">
      <selection activeCell="E6" sqref="E6:E17"/>
    </sheetView>
  </sheetViews>
  <sheetFormatPr defaultRowHeight="14.25" x14ac:dyDescent="0.2"/>
  <cols>
    <col min="1" max="1" width="6.25" customWidth="1"/>
    <col min="2" max="2" width="22.75" customWidth="1"/>
    <col min="3" max="4" width="7.875" customWidth="1"/>
    <col min="7" max="7" width="13.125" bestFit="1" customWidth="1"/>
    <col min="8" max="8" width="11.25" customWidth="1"/>
    <col min="9" max="9" width="11.625" customWidth="1"/>
    <col min="11" max="11" width="11" customWidth="1"/>
    <col min="12" max="12" width="10.875" customWidth="1"/>
    <col min="14" max="14" width="4.875" bestFit="1" customWidth="1"/>
    <col min="15" max="15" width="26" customWidth="1"/>
    <col min="16" max="16" width="17.375" customWidth="1"/>
  </cols>
  <sheetData>
    <row r="2" spans="1:12" ht="41.25" customHeight="1" x14ac:dyDescent="0.2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 x14ac:dyDescent="0.25">
      <c r="K3" s="69" t="s">
        <v>37</v>
      </c>
      <c r="L3" s="69"/>
    </row>
    <row r="4" spans="1:12" ht="15.75" customHeight="1" x14ac:dyDescent="0.2">
      <c r="A4" s="72" t="s">
        <v>0</v>
      </c>
      <c r="B4" s="72" t="s">
        <v>1</v>
      </c>
      <c r="C4" s="74" t="s">
        <v>32</v>
      </c>
      <c r="D4" s="75"/>
      <c r="E4" s="74" t="s">
        <v>33</v>
      </c>
      <c r="F4" s="75"/>
      <c r="G4" s="70" t="s">
        <v>4</v>
      </c>
      <c r="H4" s="70" t="s">
        <v>5</v>
      </c>
      <c r="I4" s="70" t="s">
        <v>6</v>
      </c>
      <c r="J4" s="70" t="s">
        <v>61</v>
      </c>
      <c r="K4" s="70" t="s">
        <v>38</v>
      </c>
      <c r="L4" s="70" t="s">
        <v>63</v>
      </c>
    </row>
    <row r="5" spans="1:12" ht="36.75" customHeight="1" x14ac:dyDescent="0.2">
      <c r="A5" s="73"/>
      <c r="B5" s="73"/>
      <c r="C5" s="19" t="s">
        <v>39</v>
      </c>
      <c r="D5" s="19" t="s">
        <v>40</v>
      </c>
      <c r="E5" s="19" t="s">
        <v>39</v>
      </c>
      <c r="F5" s="19" t="s">
        <v>40</v>
      </c>
      <c r="G5" s="71"/>
      <c r="H5" s="71"/>
      <c r="I5" s="71"/>
      <c r="J5" s="71"/>
      <c r="K5" s="71"/>
      <c r="L5" s="71"/>
    </row>
    <row r="6" spans="1:12" ht="16.5" x14ac:dyDescent="0.25">
      <c r="A6" s="1">
        <v>1</v>
      </c>
      <c r="B6" s="2" t="s">
        <v>8</v>
      </c>
      <c r="C6" s="3">
        <v>16</v>
      </c>
      <c r="D6" s="3">
        <v>22</v>
      </c>
      <c r="E6" s="3">
        <v>0</v>
      </c>
      <c r="F6" s="3">
        <v>0</v>
      </c>
      <c r="G6" s="4">
        <f>(150000000*C6+D6*'[1]Đơn giá'!$D$22)/1000000</f>
        <v>7900</v>
      </c>
      <c r="H6" s="1">
        <f>(E6*'[1]Đơn giá'!$D$21*30%+F6*'[1]Đơn giá'!$D$22*30%)/1000000</f>
        <v>0</v>
      </c>
      <c r="I6" s="57">
        <f>G6+H6</f>
        <v>7900</v>
      </c>
      <c r="J6" s="17">
        <f>I6*55%</f>
        <v>4345</v>
      </c>
      <c r="K6" s="17">
        <f>I6*30%</f>
        <v>2370</v>
      </c>
      <c r="L6" s="17">
        <f>I6*15%</f>
        <v>1185</v>
      </c>
    </row>
    <row r="7" spans="1:12" ht="16.5" x14ac:dyDescent="0.25">
      <c r="A7" s="1">
        <f>A6+1</f>
        <v>2</v>
      </c>
      <c r="B7" s="2" t="s">
        <v>9</v>
      </c>
      <c r="C7" s="3">
        <v>10</v>
      </c>
      <c r="D7" s="3">
        <v>9</v>
      </c>
      <c r="E7" s="3">
        <v>2</v>
      </c>
      <c r="F7" s="3">
        <v>1</v>
      </c>
      <c r="G7" s="4">
        <f>(150000000*C7+D7*'[1]Đơn giá'!$D$22)/1000000</f>
        <v>3750</v>
      </c>
      <c r="H7" s="1">
        <f>(E7*'[1]Đơn giá'!$D$21*30%+F7*'[1]Đơn giá'!$D$22*30%)/1000000</f>
        <v>225</v>
      </c>
      <c r="I7" s="57">
        <f t="shared" ref="I7:I16" si="0">G7+H7</f>
        <v>3975</v>
      </c>
      <c r="J7" s="17">
        <f t="shared" ref="J7:J16" si="1">I7*55%</f>
        <v>2186.25</v>
      </c>
      <c r="K7" s="17">
        <f t="shared" ref="K7:K16" si="2">I7*30%</f>
        <v>1192.5</v>
      </c>
      <c r="L7" s="17">
        <f t="shared" ref="L7:L16" si="3">I7*15%</f>
        <v>596.25</v>
      </c>
    </row>
    <row r="8" spans="1:12" ht="16.5" x14ac:dyDescent="0.25">
      <c r="A8" s="1">
        <f t="shared" ref="A8:A16" si="4">A7+1</f>
        <v>3</v>
      </c>
      <c r="B8" s="2" t="s">
        <v>10</v>
      </c>
      <c r="C8" s="3">
        <v>4</v>
      </c>
      <c r="D8" s="3">
        <v>1</v>
      </c>
      <c r="E8" s="3">
        <v>7</v>
      </c>
      <c r="F8" s="3">
        <v>2</v>
      </c>
      <c r="G8" s="4">
        <f>(150000000*C8+D8*'[1]Đơn giá'!$D$22)/1000000</f>
        <v>850</v>
      </c>
      <c r="H8" s="1">
        <f>(E8*'[1]Đơn giá'!$D$21*30%+F8*'[1]Đơn giá'!$D$22*30%)/1000000</f>
        <v>675</v>
      </c>
      <c r="I8" s="57">
        <f t="shared" si="0"/>
        <v>1525</v>
      </c>
      <c r="J8" s="17">
        <f t="shared" si="1"/>
        <v>838.75000000000011</v>
      </c>
      <c r="K8" s="17">
        <f t="shared" si="2"/>
        <v>457.5</v>
      </c>
      <c r="L8" s="17">
        <f t="shared" si="3"/>
        <v>228.75</v>
      </c>
    </row>
    <row r="9" spans="1:12" ht="16.5" x14ac:dyDescent="0.25">
      <c r="A9" s="1">
        <f t="shared" si="4"/>
        <v>4</v>
      </c>
      <c r="B9" s="2" t="s">
        <v>11</v>
      </c>
      <c r="C9" s="3">
        <v>3</v>
      </c>
      <c r="D9" s="3">
        <v>3</v>
      </c>
      <c r="E9" s="3">
        <v>20</v>
      </c>
      <c r="F9" s="3">
        <v>6</v>
      </c>
      <c r="G9" s="4">
        <f>(150000000*C9+D9*'[1]Đơn giá'!$D$22)/1000000</f>
        <v>1200</v>
      </c>
      <c r="H9" s="1">
        <f>(E9*'[1]Đơn giá'!$D$21*30%+F9*'[1]Đơn giá'!$D$22*30%)/1000000</f>
        <v>1950</v>
      </c>
      <c r="I9" s="57">
        <f t="shared" si="0"/>
        <v>3150</v>
      </c>
      <c r="J9" s="17">
        <f t="shared" si="1"/>
        <v>1732.5000000000002</v>
      </c>
      <c r="K9" s="17">
        <f t="shared" si="2"/>
        <v>945</v>
      </c>
      <c r="L9" s="17">
        <f t="shared" si="3"/>
        <v>472.5</v>
      </c>
    </row>
    <row r="10" spans="1:12" ht="16.5" x14ac:dyDescent="0.25">
      <c r="A10" s="1">
        <f t="shared" si="4"/>
        <v>5</v>
      </c>
      <c r="B10" s="2" t="s">
        <v>64</v>
      </c>
      <c r="C10" s="3">
        <v>5</v>
      </c>
      <c r="D10" s="3">
        <v>22</v>
      </c>
      <c r="E10" s="3">
        <v>12</v>
      </c>
      <c r="F10" s="3">
        <v>28</v>
      </c>
      <c r="G10" s="4">
        <f>(150000000*C10+D10*'[1]Đơn giá'!$D$22)/1000000</f>
        <v>6250</v>
      </c>
      <c r="H10" s="1">
        <f>(E10*'[1]Đơn giá'!$D$21*30%+F10*'[1]Đơn giá'!$D$22*30%)/1000000</f>
        <v>3000</v>
      </c>
      <c r="I10" s="57">
        <f t="shared" si="0"/>
        <v>9250</v>
      </c>
      <c r="J10" s="17">
        <f t="shared" si="1"/>
        <v>5087.5</v>
      </c>
      <c r="K10" s="17">
        <f t="shared" si="2"/>
        <v>2775</v>
      </c>
      <c r="L10" s="17">
        <f t="shared" si="3"/>
        <v>1387.5</v>
      </c>
    </row>
    <row r="11" spans="1:12" ht="16.5" x14ac:dyDescent="0.25">
      <c r="A11" s="1">
        <f t="shared" si="4"/>
        <v>6</v>
      </c>
      <c r="B11" s="2" t="s">
        <v>12</v>
      </c>
      <c r="C11" s="3">
        <v>6</v>
      </c>
      <c r="D11" s="3">
        <v>4</v>
      </c>
      <c r="E11" s="3">
        <v>18</v>
      </c>
      <c r="F11" s="3">
        <v>10</v>
      </c>
      <c r="G11" s="4">
        <f>(150000000*C11+D11*'[1]Đơn giá'!$D$22)/1000000</f>
        <v>1900</v>
      </c>
      <c r="H11" s="1">
        <f>(E11*'[1]Đơn giá'!$D$21*30%+F11*'[1]Đơn giá'!$D$22*30%)/1000000</f>
        <v>2100</v>
      </c>
      <c r="I11" s="57">
        <f t="shared" si="0"/>
        <v>4000</v>
      </c>
      <c r="J11" s="17">
        <f t="shared" si="1"/>
        <v>2200</v>
      </c>
      <c r="K11" s="17">
        <f t="shared" si="2"/>
        <v>1200</v>
      </c>
      <c r="L11" s="17">
        <f t="shared" si="3"/>
        <v>600</v>
      </c>
    </row>
    <row r="12" spans="1:12" ht="16.5" x14ac:dyDescent="0.25">
      <c r="A12" s="1">
        <f t="shared" si="4"/>
        <v>7</v>
      </c>
      <c r="B12" s="2" t="s">
        <v>13</v>
      </c>
      <c r="C12" s="6">
        <v>2</v>
      </c>
      <c r="D12" s="6">
        <v>0</v>
      </c>
      <c r="E12" s="6">
        <v>1</v>
      </c>
      <c r="F12" s="6">
        <v>0</v>
      </c>
      <c r="G12" s="4">
        <f>(150000000*C12+D12*'[1]Đơn giá'!$D$22)/1000000</f>
        <v>300</v>
      </c>
      <c r="H12" s="1">
        <f>(E12*'[1]Đơn giá'!$D$21*30%+F12*'[1]Đơn giá'!$D$22*30%)/1000000</f>
        <v>75</v>
      </c>
      <c r="I12" s="57">
        <f t="shared" si="0"/>
        <v>375</v>
      </c>
      <c r="J12" s="17">
        <f t="shared" si="1"/>
        <v>206.25000000000003</v>
      </c>
      <c r="K12" s="17">
        <f t="shared" si="2"/>
        <v>112.5</v>
      </c>
      <c r="L12" s="17">
        <f t="shared" si="3"/>
        <v>56.25</v>
      </c>
    </row>
    <row r="13" spans="1:12" ht="16.5" x14ac:dyDescent="0.25">
      <c r="A13" s="1">
        <f t="shared" si="4"/>
        <v>8</v>
      </c>
      <c r="B13" s="2" t="s">
        <v>14</v>
      </c>
      <c r="C13" s="6">
        <v>10</v>
      </c>
      <c r="D13" s="6">
        <v>8</v>
      </c>
      <c r="E13" s="6">
        <v>6</v>
      </c>
      <c r="F13" s="5">
        <v>3</v>
      </c>
      <c r="G13" s="4">
        <f>(150000000*C13+D13*'[1]Đơn giá'!$D$22)/1000000</f>
        <v>3500</v>
      </c>
      <c r="H13" s="1">
        <f>(E13*'[1]Đơn giá'!$D$21*30%+F13*'[1]Đơn giá'!$D$22*30%)/1000000</f>
        <v>675</v>
      </c>
      <c r="I13" s="57">
        <f t="shared" si="0"/>
        <v>4175</v>
      </c>
      <c r="J13" s="17">
        <f t="shared" si="1"/>
        <v>2296.25</v>
      </c>
      <c r="K13" s="17">
        <f t="shared" si="2"/>
        <v>1252.5</v>
      </c>
      <c r="L13" s="17">
        <f t="shared" si="3"/>
        <v>626.25</v>
      </c>
    </row>
    <row r="14" spans="1:12" ht="16.5" x14ac:dyDescent="0.25">
      <c r="A14" s="1">
        <f t="shared" si="4"/>
        <v>9</v>
      </c>
      <c r="B14" s="7" t="s">
        <v>15</v>
      </c>
      <c r="C14" s="40">
        <v>14</v>
      </c>
      <c r="D14" s="40">
        <v>18</v>
      </c>
      <c r="E14" s="6">
        <v>22</v>
      </c>
      <c r="F14" s="3">
        <v>18</v>
      </c>
      <c r="G14" s="4">
        <f>(150000000*C14+D14*'[1]Đơn giá'!$D$22)/1000000</f>
        <v>6600</v>
      </c>
      <c r="H14" s="1">
        <f>(E14*'[1]Đơn giá'!$D$21*30%+F14*'[1]Đơn giá'!$D$22*30%)/1000000</f>
        <v>3000</v>
      </c>
      <c r="I14" s="57">
        <f t="shared" si="0"/>
        <v>9600</v>
      </c>
      <c r="J14" s="17">
        <f t="shared" si="1"/>
        <v>5280</v>
      </c>
      <c r="K14" s="17">
        <f t="shared" si="2"/>
        <v>2880</v>
      </c>
      <c r="L14" s="17">
        <f t="shared" si="3"/>
        <v>1440</v>
      </c>
    </row>
    <row r="15" spans="1:12" ht="16.5" x14ac:dyDescent="0.25">
      <c r="A15" s="1">
        <f t="shared" si="4"/>
        <v>10</v>
      </c>
      <c r="B15" s="7" t="s">
        <v>16</v>
      </c>
      <c r="C15" s="6">
        <v>0</v>
      </c>
      <c r="D15" s="6">
        <v>0</v>
      </c>
      <c r="E15" s="6">
        <v>0</v>
      </c>
      <c r="F15" s="3">
        <v>0</v>
      </c>
      <c r="G15" s="4">
        <f>(150000000*C15+D15*'[1]Đơn giá'!$D$22)/1000000</f>
        <v>0</v>
      </c>
      <c r="H15" s="1">
        <f>(E15*'[1]Đơn giá'!$D$21*30%+F15*'[1]Đơn giá'!$D$22*30%)/1000000</f>
        <v>0</v>
      </c>
      <c r="I15" s="57">
        <f t="shared" si="0"/>
        <v>0</v>
      </c>
      <c r="J15" s="17">
        <f t="shared" si="1"/>
        <v>0</v>
      </c>
      <c r="K15" s="17">
        <f t="shared" si="2"/>
        <v>0</v>
      </c>
      <c r="L15" s="17">
        <f t="shared" si="3"/>
        <v>0</v>
      </c>
    </row>
    <row r="16" spans="1:12" ht="33" x14ac:dyDescent="0.25">
      <c r="A16" s="1">
        <f t="shared" si="4"/>
        <v>11</v>
      </c>
      <c r="B16" s="7" t="s">
        <v>41</v>
      </c>
      <c r="C16" s="3">
        <v>0</v>
      </c>
      <c r="D16" s="3">
        <v>0</v>
      </c>
      <c r="E16" s="3">
        <v>0</v>
      </c>
      <c r="F16" s="3">
        <v>0</v>
      </c>
      <c r="G16" s="4">
        <f>(150000000*C16+D16*'[1]Đơn giá'!$D$22)/1000000</f>
        <v>0</v>
      </c>
      <c r="H16" s="1">
        <f>(E16*'[1]Đơn giá'!$D$21*30%+F16*'[1]Đơn giá'!$D$22*30%)/1000000</f>
        <v>0</v>
      </c>
      <c r="I16" s="57">
        <f t="shared" si="0"/>
        <v>0</v>
      </c>
      <c r="J16" s="28">
        <f t="shared" si="1"/>
        <v>0</v>
      </c>
      <c r="K16" s="28">
        <f t="shared" si="2"/>
        <v>0</v>
      </c>
      <c r="L16" s="17">
        <f t="shared" si="3"/>
        <v>0</v>
      </c>
    </row>
    <row r="17" spans="1:12" ht="15.75" x14ac:dyDescent="0.2">
      <c r="A17" s="67" t="s">
        <v>36</v>
      </c>
      <c r="B17" s="68"/>
      <c r="C17" s="24">
        <f>SUM(C6:C16)</f>
        <v>70</v>
      </c>
      <c r="D17" s="25">
        <f t="shared" ref="D17:L17" si="5">SUM(D6:D16)</f>
        <v>87</v>
      </c>
      <c r="E17" s="26">
        <f t="shared" si="5"/>
        <v>88</v>
      </c>
      <c r="F17" s="26">
        <f t="shared" si="5"/>
        <v>68</v>
      </c>
      <c r="G17" s="26">
        <f t="shared" si="5"/>
        <v>32250</v>
      </c>
      <c r="H17" s="26">
        <f t="shared" si="5"/>
        <v>11700</v>
      </c>
      <c r="I17" s="26">
        <f t="shared" si="5"/>
        <v>43950</v>
      </c>
      <c r="J17" s="26">
        <f t="shared" si="5"/>
        <v>24172.5</v>
      </c>
      <c r="K17" s="26">
        <f t="shared" si="5"/>
        <v>13185</v>
      </c>
      <c r="L17" s="26">
        <f t="shared" si="5"/>
        <v>6592.5</v>
      </c>
    </row>
  </sheetData>
  <mergeCells count="13">
    <mergeCell ref="K4:K5"/>
    <mergeCell ref="L4:L5"/>
    <mergeCell ref="A17:B17"/>
    <mergeCell ref="A2:L2"/>
    <mergeCell ref="K3:L3"/>
    <mergeCell ref="A4:A5"/>
    <mergeCell ref="B4:B5"/>
    <mergeCell ref="C4:D4"/>
    <mergeCell ref="E4:F4"/>
    <mergeCell ref="G4:G5"/>
    <mergeCell ref="H4:H5"/>
    <mergeCell ref="I4:I5"/>
    <mergeCell ref="J4:J5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opLeftCell="A2" workbookViewId="0">
      <selection activeCell="A2" sqref="A2:K2"/>
    </sheetView>
  </sheetViews>
  <sheetFormatPr defaultRowHeight="15" x14ac:dyDescent="0.25"/>
  <cols>
    <col min="1" max="1" width="6.25" customWidth="1"/>
    <col min="2" max="2" width="22.75" customWidth="1"/>
    <col min="3" max="3" width="10.375" customWidth="1"/>
    <col min="4" max="4" width="11.125" customWidth="1"/>
    <col min="5" max="5" width="10.125" customWidth="1"/>
    <col min="6" max="7" width="12.375" customWidth="1"/>
    <col min="8" max="8" width="11.75" style="22" customWidth="1"/>
    <col min="9" max="9" width="12.375" customWidth="1"/>
    <col min="10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3" ht="41.25" customHeight="1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3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39" t="s">
        <v>61</v>
      </c>
      <c r="I4" s="39" t="s">
        <v>38</v>
      </c>
      <c r="J4" s="39" t="s">
        <v>63</v>
      </c>
      <c r="K4" s="34" t="s">
        <v>49</v>
      </c>
    </row>
    <row r="5" spans="1:13" ht="24.75" customHeight="1" x14ac:dyDescent="0.25">
      <c r="A5" s="1">
        <v>1</v>
      </c>
      <c r="B5" s="2" t="s">
        <v>8</v>
      </c>
      <c r="C5" s="44">
        <v>6</v>
      </c>
      <c r="D5" s="44">
        <v>0</v>
      </c>
      <c r="E5" s="45">
        <f>C5*500</f>
        <v>3000</v>
      </c>
      <c r="F5" s="44">
        <f>D5*500*0.15</f>
        <v>0</v>
      </c>
      <c r="G5" s="58">
        <f>E5+F5</f>
        <v>3000</v>
      </c>
      <c r="H5" s="46">
        <f>G5*0.55</f>
        <v>1650.0000000000002</v>
      </c>
      <c r="I5" s="47">
        <f>G5*0.3</f>
        <v>900</v>
      </c>
      <c r="J5" s="47">
        <f>G5-H5-I5</f>
        <v>449.99999999999977</v>
      </c>
      <c r="K5" s="48">
        <f>G5*30%</f>
        <v>900</v>
      </c>
    </row>
    <row r="6" spans="1:13" ht="24.75" customHeight="1" x14ac:dyDescent="0.25">
      <c r="A6" s="1">
        <f>A5+1</f>
        <v>2</v>
      </c>
      <c r="B6" s="2" t="s">
        <v>9</v>
      </c>
      <c r="C6" s="44">
        <v>5</v>
      </c>
      <c r="D6" s="44">
        <v>1</v>
      </c>
      <c r="E6" s="45">
        <f t="shared" ref="E6:E15" si="0">C6*500</f>
        <v>2500</v>
      </c>
      <c r="F6" s="44">
        <f t="shared" ref="F6:F15" si="1">D6*500*0.15</f>
        <v>75</v>
      </c>
      <c r="G6" s="58">
        <f t="shared" ref="G6:G15" si="2">E6+F6</f>
        <v>2575</v>
      </c>
      <c r="H6" s="46">
        <f t="shared" ref="H6:H15" si="3">G6*0.55</f>
        <v>1416.2500000000002</v>
      </c>
      <c r="I6" s="47">
        <f t="shared" ref="I6:I15" si="4">G6*0.3</f>
        <v>772.5</v>
      </c>
      <c r="J6" s="47">
        <f t="shared" ref="J6:J15" si="5">G6-H6-I6</f>
        <v>386.24999999999977</v>
      </c>
      <c r="K6" s="48">
        <f t="shared" ref="K6:K15" si="6">G6*30%</f>
        <v>772.5</v>
      </c>
    </row>
    <row r="7" spans="1:13" ht="24.75" customHeight="1" x14ac:dyDescent="0.25">
      <c r="A7" s="1">
        <f t="shared" ref="A7:A15" si="7">A6+1</f>
        <v>3</v>
      </c>
      <c r="B7" s="2" t="s">
        <v>10</v>
      </c>
      <c r="C7" s="44">
        <v>3</v>
      </c>
      <c r="D7" s="44">
        <v>0</v>
      </c>
      <c r="E7" s="45">
        <f t="shared" si="0"/>
        <v>1500</v>
      </c>
      <c r="F7" s="44">
        <f t="shared" si="1"/>
        <v>0</v>
      </c>
      <c r="G7" s="58">
        <f t="shared" si="2"/>
        <v>1500</v>
      </c>
      <c r="H7" s="46">
        <f t="shared" si="3"/>
        <v>825.00000000000011</v>
      </c>
      <c r="I7" s="47">
        <f t="shared" si="4"/>
        <v>450</v>
      </c>
      <c r="J7" s="47">
        <f t="shared" si="5"/>
        <v>224.99999999999989</v>
      </c>
      <c r="K7" s="48">
        <f t="shared" si="6"/>
        <v>450</v>
      </c>
    </row>
    <row r="8" spans="1:13" ht="24.75" customHeight="1" x14ac:dyDescent="0.25">
      <c r="A8" s="1">
        <f t="shared" si="7"/>
        <v>4</v>
      </c>
      <c r="B8" s="2" t="s">
        <v>11</v>
      </c>
      <c r="C8" s="44">
        <v>7</v>
      </c>
      <c r="D8" s="44">
        <v>0</v>
      </c>
      <c r="E8" s="45">
        <f t="shared" si="0"/>
        <v>3500</v>
      </c>
      <c r="F8" s="44">
        <f t="shared" si="1"/>
        <v>0</v>
      </c>
      <c r="G8" s="58">
        <f t="shared" si="2"/>
        <v>3500</v>
      </c>
      <c r="H8" s="46">
        <f t="shared" si="3"/>
        <v>1925.0000000000002</v>
      </c>
      <c r="I8" s="47">
        <f t="shared" si="4"/>
        <v>1050</v>
      </c>
      <c r="J8" s="47">
        <f t="shared" si="5"/>
        <v>524.99999999999977</v>
      </c>
      <c r="K8" s="48">
        <f t="shared" si="6"/>
        <v>1050</v>
      </c>
    </row>
    <row r="9" spans="1:13" ht="24.75" customHeight="1" x14ac:dyDescent="0.25">
      <c r="A9" s="1">
        <f t="shared" si="7"/>
        <v>5</v>
      </c>
      <c r="B9" s="2" t="s">
        <v>64</v>
      </c>
      <c r="C9" s="44">
        <v>9</v>
      </c>
      <c r="D9" s="44">
        <v>14</v>
      </c>
      <c r="E9" s="45">
        <f t="shared" si="0"/>
        <v>4500</v>
      </c>
      <c r="F9" s="44">
        <f t="shared" si="1"/>
        <v>1050</v>
      </c>
      <c r="G9" s="58">
        <f t="shared" si="2"/>
        <v>5550</v>
      </c>
      <c r="H9" s="46">
        <f t="shared" si="3"/>
        <v>3052.5000000000005</v>
      </c>
      <c r="I9" s="47">
        <f t="shared" si="4"/>
        <v>1665</v>
      </c>
      <c r="J9" s="47">
        <f t="shared" si="5"/>
        <v>832.49999999999955</v>
      </c>
      <c r="K9" s="48">
        <f t="shared" si="6"/>
        <v>1665</v>
      </c>
    </row>
    <row r="10" spans="1:13" ht="24.75" customHeight="1" x14ac:dyDescent="0.25">
      <c r="A10" s="1">
        <f t="shared" si="7"/>
        <v>6</v>
      </c>
      <c r="B10" s="2" t="s">
        <v>12</v>
      </c>
      <c r="C10" s="44">
        <v>4</v>
      </c>
      <c r="D10" s="44">
        <v>4</v>
      </c>
      <c r="E10" s="45">
        <f t="shared" si="0"/>
        <v>2000</v>
      </c>
      <c r="F10" s="44">
        <f t="shared" si="1"/>
        <v>300</v>
      </c>
      <c r="G10" s="58">
        <f t="shared" si="2"/>
        <v>2300</v>
      </c>
      <c r="H10" s="46">
        <f t="shared" si="3"/>
        <v>1265</v>
      </c>
      <c r="I10" s="47">
        <f t="shared" si="4"/>
        <v>690</v>
      </c>
      <c r="J10" s="47">
        <f t="shared" si="5"/>
        <v>345</v>
      </c>
      <c r="K10" s="48">
        <f t="shared" si="6"/>
        <v>690</v>
      </c>
    </row>
    <row r="11" spans="1:13" ht="24.75" customHeight="1" x14ac:dyDescent="0.25">
      <c r="A11" s="1">
        <f t="shared" si="7"/>
        <v>7</v>
      </c>
      <c r="B11" s="2" t="s">
        <v>13</v>
      </c>
      <c r="C11" s="47">
        <v>1</v>
      </c>
      <c r="D11" s="47">
        <v>0</v>
      </c>
      <c r="E11" s="45">
        <f t="shared" si="0"/>
        <v>500</v>
      </c>
      <c r="F11" s="44">
        <f t="shared" si="1"/>
        <v>0</v>
      </c>
      <c r="G11" s="58">
        <f t="shared" si="2"/>
        <v>500</v>
      </c>
      <c r="H11" s="46">
        <f t="shared" si="3"/>
        <v>275</v>
      </c>
      <c r="I11" s="47">
        <f t="shared" si="4"/>
        <v>150</v>
      </c>
      <c r="J11" s="47">
        <f t="shared" si="5"/>
        <v>75</v>
      </c>
      <c r="K11" s="48">
        <f t="shared" si="6"/>
        <v>150</v>
      </c>
    </row>
    <row r="12" spans="1:13" ht="24.75" customHeight="1" x14ac:dyDescent="0.25">
      <c r="A12" s="1">
        <f t="shared" si="7"/>
        <v>8</v>
      </c>
      <c r="B12" s="2" t="s">
        <v>14</v>
      </c>
      <c r="C12" s="47">
        <v>8</v>
      </c>
      <c r="D12" s="47">
        <v>1</v>
      </c>
      <c r="E12" s="45">
        <f t="shared" si="0"/>
        <v>4000</v>
      </c>
      <c r="F12" s="44">
        <f t="shared" si="1"/>
        <v>75</v>
      </c>
      <c r="G12" s="58">
        <f t="shared" si="2"/>
        <v>4075</v>
      </c>
      <c r="H12" s="46">
        <f t="shared" si="3"/>
        <v>2241.25</v>
      </c>
      <c r="I12" s="47">
        <f t="shared" si="4"/>
        <v>1222.5</v>
      </c>
      <c r="J12" s="47">
        <f t="shared" si="5"/>
        <v>611.25</v>
      </c>
      <c r="K12" s="48">
        <f t="shared" si="6"/>
        <v>1222.5</v>
      </c>
    </row>
    <row r="13" spans="1:13" ht="24.75" customHeight="1" x14ac:dyDescent="0.25">
      <c r="A13" s="1">
        <f t="shared" si="7"/>
        <v>9</v>
      </c>
      <c r="B13" s="7" t="s">
        <v>15</v>
      </c>
      <c r="C13" s="49">
        <v>11</v>
      </c>
      <c r="D13" s="44">
        <v>13</v>
      </c>
      <c r="E13" s="45">
        <f t="shared" si="0"/>
        <v>5500</v>
      </c>
      <c r="F13" s="44">
        <f t="shared" si="1"/>
        <v>975</v>
      </c>
      <c r="G13" s="58">
        <f t="shared" si="2"/>
        <v>6475</v>
      </c>
      <c r="H13" s="46">
        <f t="shared" si="3"/>
        <v>3561.2500000000005</v>
      </c>
      <c r="I13" s="47">
        <f t="shared" si="4"/>
        <v>1942.5</v>
      </c>
      <c r="J13" s="47">
        <f t="shared" si="5"/>
        <v>971.24999999999955</v>
      </c>
      <c r="K13" s="48">
        <f t="shared" si="6"/>
        <v>1942.5</v>
      </c>
    </row>
    <row r="14" spans="1:13" ht="24.75" customHeight="1" x14ac:dyDescent="0.25">
      <c r="A14" s="1">
        <f t="shared" si="7"/>
        <v>10</v>
      </c>
      <c r="B14" s="7" t="s">
        <v>16</v>
      </c>
      <c r="C14" s="47">
        <v>0</v>
      </c>
      <c r="D14" s="44">
        <v>0</v>
      </c>
      <c r="E14" s="45">
        <f t="shared" si="0"/>
        <v>0</v>
      </c>
      <c r="F14" s="44">
        <f t="shared" si="1"/>
        <v>0</v>
      </c>
      <c r="G14" s="58">
        <f t="shared" si="2"/>
        <v>0</v>
      </c>
      <c r="H14" s="46">
        <f t="shared" si="3"/>
        <v>0</v>
      </c>
      <c r="I14" s="47">
        <f t="shared" si="4"/>
        <v>0</v>
      </c>
      <c r="J14" s="47">
        <f t="shared" si="5"/>
        <v>0</v>
      </c>
      <c r="K14" s="48">
        <f t="shared" si="6"/>
        <v>0</v>
      </c>
      <c r="M14" t="s">
        <v>62</v>
      </c>
    </row>
    <row r="15" spans="1:13" ht="33" customHeight="1" x14ac:dyDescent="0.25">
      <c r="A15" s="1">
        <f t="shared" si="7"/>
        <v>11</v>
      </c>
      <c r="B15" s="7" t="s">
        <v>17</v>
      </c>
      <c r="C15" s="44"/>
      <c r="D15" s="44">
        <v>0</v>
      </c>
      <c r="E15" s="45">
        <f t="shared" si="0"/>
        <v>0</v>
      </c>
      <c r="F15" s="44">
        <f t="shared" si="1"/>
        <v>0</v>
      </c>
      <c r="G15" s="58">
        <f t="shared" si="2"/>
        <v>0</v>
      </c>
      <c r="H15" s="46">
        <f t="shared" si="3"/>
        <v>0</v>
      </c>
      <c r="I15" s="47">
        <f t="shared" si="4"/>
        <v>0</v>
      </c>
      <c r="J15" s="47">
        <f t="shared" si="5"/>
        <v>0</v>
      </c>
      <c r="K15" s="48">
        <f t="shared" si="6"/>
        <v>0</v>
      </c>
    </row>
    <row r="16" spans="1:13" ht="15.75" x14ac:dyDescent="0.2">
      <c r="A16" s="67" t="s">
        <v>36</v>
      </c>
      <c r="B16" s="68"/>
      <c r="C16" s="50">
        <f>SUM(C5:C15)</f>
        <v>54</v>
      </c>
      <c r="D16" s="51">
        <f t="shared" ref="D16:I16" si="8">SUM(D5:D15)</f>
        <v>33</v>
      </c>
      <c r="E16" s="52">
        <f t="shared" si="8"/>
        <v>27000</v>
      </c>
      <c r="F16" s="52">
        <f t="shared" si="8"/>
        <v>2475</v>
      </c>
      <c r="G16" s="59">
        <f t="shared" si="8"/>
        <v>29475</v>
      </c>
      <c r="H16" s="52">
        <f t="shared" si="8"/>
        <v>16211.250000000002</v>
      </c>
      <c r="I16" s="52">
        <f t="shared" si="8"/>
        <v>8842.5</v>
      </c>
      <c r="J16" s="52">
        <f t="shared" ref="J16" si="9">G16-H16-I16</f>
        <v>4421.2499999999982</v>
      </c>
      <c r="K16" s="62">
        <f>SUM(K5:K15)</f>
        <v>8842.5</v>
      </c>
    </row>
  </sheetData>
  <mergeCells count="2">
    <mergeCell ref="A16:B16"/>
    <mergeCell ref="A2:K2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opLeftCell="C1" workbookViewId="0">
      <selection activeCell="N16" sqref="N16"/>
    </sheetView>
  </sheetViews>
  <sheetFormatPr defaultRowHeight="15" x14ac:dyDescent="0.25"/>
  <cols>
    <col min="1" max="1" width="6.25" customWidth="1"/>
    <col min="2" max="2" width="20.875" customWidth="1"/>
    <col min="3" max="5" width="11.375" customWidth="1"/>
    <col min="6" max="6" width="10.625" customWidth="1"/>
    <col min="7" max="7" width="11.875" style="22" customWidth="1"/>
    <col min="8" max="8" width="10.25" customWidth="1"/>
    <col min="9" max="10" width="11.875" customWidth="1"/>
    <col min="12" max="12" width="4.875" bestFit="1" customWidth="1"/>
    <col min="13" max="13" width="26" customWidth="1"/>
    <col min="14" max="14" width="17.375" customWidth="1"/>
  </cols>
  <sheetData>
    <row r="2" spans="1:11" ht="58.5" customHeight="1" x14ac:dyDescent="0.2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</row>
    <row r="4" spans="1:11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39" t="s">
        <v>61</v>
      </c>
      <c r="I4" s="39" t="s">
        <v>38</v>
      </c>
      <c r="J4" s="39" t="s">
        <v>63</v>
      </c>
      <c r="K4" s="34" t="s">
        <v>49</v>
      </c>
    </row>
    <row r="5" spans="1:11" ht="21.75" customHeight="1" x14ac:dyDescent="0.25">
      <c r="A5" s="1">
        <v>1</v>
      </c>
      <c r="B5" s="2" t="s">
        <v>8</v>
      </c>
      <c r="C5" s="3">
        <v>6</v>
      </c>
      <c r="D5" s="3">
        <v>0</v>
      </c>
      <c r="E5" s="4">
        <f>C5*'Đơn giá'!$D$10/1000000</f>
        <v>3105.6480000000001</v>
      </c>
      <c r="F5" s="4">
        <f>D5*'Đơn giá'!$D$10*15%/1000000</f>
        <v>0</v>
      </c>
      <c r="G5" s="60">
        <f>E5+F5</f>
        <v>3105.6480000000001</v>
      </c>
      <c r="H5" s="17">
        <f>G5*0.55</f>
        <v>1708.1064000000001</v>
      </c>
      <c r="I5" s="17">
        <f>G5*0.3</f>
        <v>931.69439999999997</v>
      </c>
      <c r="J5" s="17">
        <f>G5-H5-I5</f>
        <v>465.84720000000004</v>
      </c>
      <c r="K5" s="53">
        <f>G5*30%</f>
        <v>931.69439999999997</v>
      </c>
    </row>
    <row r="6" spans="1:11" ht="21.75" customHeight="1" x14ac:dyDescent="0.25">
      <c r="A6" s="1">
        <f>A5+1</f>
        <v>2</v>
      </c>
      <c r="B6" s="2" t="s">
        <v>9</v>
      </c>
      <c r="C6" s="3">
        <v>4</v>
      </c>
      <c r="D6" s="3">
        <v>0</v>
      </c>
      <c r="E6" s="4">
        <f>C6*'Đơn giá'!$D$10/1000000</f>
        <v>2070.4319999999998</v>
      </c>
      <c r="F6" s="4">
        <f>D6*'Đơn giá'!$D$10*15%/1000000</f>
        <v>0</v>
      </c>
      <c r="G6" s="60">
        <f t="shared" ref="G6:G15" si="0">E6+F6</f>
        <v>2070.4319999999998</v>
      </c>
      <c r="H6" s="17">
        <f t="shared" ref="H6:H15" si="1">G6*0.55</f>
        <v>1138.7375999999999</v>
      </c>
      <c r="I6" s="17">
        <f t="shared" ref="I6:I15" si="2">G6*0.3</f>
        <v>621.12959999999987</v>
      </c>
      <c r="J6" s="17">
        <f t="shared" ref="J6:J16" si="3">G6-H6-I6</f>
        <v>310.56479999999999</v>
      </c>
      <c r="K6" s="53">
        <f t="shared" ref="K6:K15" si="4">G6*30%</f>
        <v>621.12959999999987</v>
      </c>
    </row>
    <row r="7" spans="1:11" ht="21.75" customHeight="1" x14ac:dyDescent="0.25">
      <c r="A7" s="1">
        <f t="shared" ref="A7:A15" si="5">A6+1</f>
        <v>3</v>
      </c>
      <c r="B7" s="2" t="s">
        <v>10</v>
      </c>
      <c r="C7" s="3">
        <v>7</v>
      </c>
      <c r="D7" s="3">
        <v>0</v>
      </c>
      <c r="E7" s="4">
        <f>C7*'Đơn giá'!$D$10/1000000</f>
        <v>3623.2559999999999</v>
      </c>
      <c r="F7" s="4">
        <f>D7*'Đơn giá'!$D$10*15%/1000000</f>
        <v>0</v>
      </c>
      <c r="G7" s="60">
        <f t="shared" si="0"/>
        <v>3623.2559999999999</v>
      </c>
      <c r="H7" s="17">
        <f t="shared" si="1"/>
        <v>1992.7908</v>
      </c>
      <c r="I7" s="17">
        <f t="shared" si="2"/>
        <v>1086.9767999999999</v>
      </c>
      <c r="J7" s="17">
        <f t="shared" si="3"/>
        <v>543.48839999999996</v>
      </c>
      <c r="K7" s="53">
        <f t="shared" si="4"/>
        <v>1086.9767999999999</v>
      </c>
    </row>
    <row r="8" spans="1:11" ht="21.75" customHeight="1" x14ac:dyDescent="0.25">
      <c r="A8" s="1">
        <f t="shared" si="5"/>
        <v>4</v>
      </c>
      <c r="B8" s="2" t="s">
        <v>11</v>
      </c>
      <c r="C8" s="3">
        <v>6</v>
      </c>
      <c r="D8" s="3">
        <v>0</v>
      </c>
      <c r="E8" s="4">
        <f>C8*'Đơn giá'!$D$10/1000000</f>
        <v>3105.6480000000001</v>
      </c>
      <c r="F8" s="4">
        <f>D8*'Đơn giá'!$D$10*15%/1000000</f>
        <v>0</v>
      </c>
      <c r="G8" s="60">
        <f t="shared" si="0"/>
        <v>3105.6480000000001</v>
      </c>
      <c r="H8" s="17">
        <f t="shared" si="1"/>
        <v>1708.1064000000001</v>
      </c>
      <c r="I8" s="17">
        <f t="shared" si="2"/>
        <v>931.69439999999997</v>
      </c>
      <c r="J8" s="17">
        <f t="shared" si="3"/>
        <v>465.84720000000004</v>
      </c>
      <c r="K8" s="53">
        <f t="shared" si="4"/>
        <v>931.69439999999997</v>
      </c>
    </row>
    <row r="9" spans="1:11" ht="21.75" customHeight="1" x14ac:dyDescent="0.25">
      <c r="A9" s="1">
        <f t="shared" si="5"/>
        <v>5</v>
      </c>
      <c r="B9" s="2" t="s">
        <v>64</v>
      </c>
      <c r="C9" s="3">
        <v>6</v>
      </c>
      <c r="D9" s="3">
        <v>2</v>
      </c>
      <c r="E9" s="4">
        <f>C9*'Đơn giá'!$D$10/1000000</f>
        <v>3105.6480000000001</v>
      </c>
      <c r="F9" s="4">
        <f>D9*'Đơn giá'!$D$10*15%/1000000</f>
        <v>155.2824</v>
      </c>
      <c r="G9" s="60">
        <f t="shared" si="0"/>
        <v>3260.9304000000002</v>
      </c>
      <c r="H9" s="17">
        <f t="shared" si="1"/>
        <v>1793.5117200000002</v>
      </c>
      <c r="I9" s="17">
        <f t="shared" si="2"/>
        <v>978.27912000000003</v>
      </c>
      <c r="J9" s="17">
        <f t="shared" si="3"/>
        <v>489.13955999999996</v>
      </c>
      <c r="K9" s="53">
        <f t="shared" si="4"/>
        <v>978.27912000000003</v>
      </c>
    </row>
    <row r="10" spans="1:11" ht="21.75" customHeight="1" x14ac:dyDescent="0.25">
      <c r="A10" s="1">
        <f t="shared" si="5"/>
        <v>6</v>
      </c>
      <c r="B10" s="2" t="s">
        <v>12</v>
      </c>
      <c r="C10" s="3">
        <v>5</v>
      </c>
      <c r="D10" s="3">
        <v>0</v>
      </c>
      <c r="E10" s="4">
        <f>C10*'Đơn giá'!$D$10/1000000</f>
        <v>2588.04</v>
      </c>
      <c r="F10" s="4">
        <f>D10*'Đơn giá'!$D$10*15%/1000000</f>
        <v>0</v>
      </c>
      <c r="G10" s="60">
        <f t="shared" si="0"/>
        <v>2588.04</v>
      </c>
      <c r="H10" s="17">
        <f t="shared" si="1"/>
        <v>1423.422</v>
      </c>
      <c r="I10" s="17">
        <f t="shared" si="2"/>
        <v>776.41199999999992</v>
      </c>
      <c r="J10" s="17">
        <f t="shared" si="3"/>
        <v>388.20600000000002</v>
      </c>
      <c r="K10" s="53">
        <f t="shared" si="4"/>
        <v>776.41199999999992</v>
      </c>
    </row>
    <row r="11" spans="1:11" ht="21.75" customHeight="1" x14ac:dyDescent="0.25">
      <c r="A11" s="1">
        <f t="shared" si="5"/>
        <v>7</v>
      </c>
      <c r="B11" s="2" t="s">
        <v>13</v>
      </c>
      <c r="C11" s="6">
        <v>2</v>
      </c>
      <c r="D11" s="6">
        <v>0</v>
      </c>
      <c r="E11" s="4">
        <f>C11*'Đơn giá'!$D$10/1000000</f>
        <v>1035.2159999999999</v>
      </c>
      <c r="F11" s="4">
        <f>D11*'Đơn giá'!$D$10*15%/1000000</f>
        <v>0</v>
      </c>
      <c r="G11" s="60">
        <f t="shared" si="0"/>
        <v>1035.2159999999999</v>
      </c>
      <c r="H11" s="17">
        <f t="shared" si="1"/>
        <v>569.36879999999996</v>
      </c>
      <c r="I11" s="17">
        <f t="shared" si="2"/>
        <v>310.56479999999993</v>
      </c>
      <c r="J11" s="17">
        <f t="shared" si="3"/>
        <v>155.2824</v>
      </c>
      <c r="K11" s="53">
        <f t="shared" si="4"/>
        <v>310.56479999999993</v>
      </c>
    </row>
    <row r="12" spans="1:11" ht="21.75" customHeight="1" x14ac:dyDescent="0.25">
      <c r="A12" s="1">
        <f t="shared" si="5"/>
        <v>8</v>
      </c>
      <c r="B12" s="2" t="s">
        <v>14</v>
      </c>
      <c r="C12" s="40">
        <v>8</v>
      </c>
      <c r="D12" s="6">
        <v>1</v>
      </c>
      <c r="E12" s="4">
        <f>C12*'Đơn giá'!$D$10/1000000</f>
        <v>4140.8639999999996</v>
      </c>
      <c r="F12" s="4">
        <f>D12*'Đơn giá'!$D$10*15%/1000000</f>
        <v>77.641199999999998</v>
      </c>
      <c r="G12" s="60">
        <f t="shared" si="0"/>
        <v>4218.5051999999996</v>
      </c>
      <c r="H12" s="17">
        <f t="shared" si="1"/>
        <v>2320.1778599999998</v>
      </c>
      <c r="I12" s="17">
        <f t="shared" si="2"/>
        <v>1265.5515599999999</v>
      </c>
      <c r="J12" s="17">
        <f t="shared" si="3"/>
        <v>632.77577999999994</v>
      </c>
      <c r="K12" s="53">
        <f t="shared" si="4"/>
        <v>1265.5515599999999</v>
      </c>
    </row>
    <row r="13" spans="1:11" ht="21.75" customHeight="1" x14ac:dyDescent="0.25">
      <c r="A13" s="1">
        <f t="shared" si="5"/>
        <v>9</v>
      </c>
      <c r="B13" s="7" t="s">
        <v>15</v>
      </c>
      <c r="C13" s="40">
        <v>11</v>
      </c>
      <c r="D13" s="3">
        <v>0</v>
      </c>
      <c r="E13" s="4">
        <f>C13*'Đơn giá'!$D$10/1000000</f>
        <v>5693.6880000000001</v>
      </c>
      <c r="F13" s="4">
        <f>D13*'Đơn giá'!$D$10*15%/1000000</f>
        <v>0</v>
      </c>
      <c r="G13" s="60">
        <f t="shared" si="0"/>
        <v>5693.6880000000001</v>
      </c>
      <c r="H13" s="17">
        <f t="shared" si="1"/>
        <v>3131.5284000000001</v>
      </c>
      <c r="I13" s="17">
        <f t="shared" si="2"/>
        <v>1708.1063999999999</v>
      </c>
      <c r="J13" s="17">
        <f t="shared" si="3"/>
        <v>854.05320000000006</v>
      </c>
      <c r="K13" s="53">
        <f t="shared" si="4"/>
        <v>1708.1063999999999</v>
      </c>
    </row>
    <row r="14" spans="1:11" ht="21.75" customHeight="1" x14ac:dyDescent="0.25">
      <c r="A14" s="1">
        <f t="shared" si="5"/>
        <v>10</v>
      </c>
      <c r="B14" s="7" t="s">
        <v>16</v>
      </c>
      <c r="C14" s="6">
        <v>0</v>
      </c>
      <c r="D14" s="3">
        <v>0</v>
      </c>
      <c r="E14" s="4">
        <f>C14*'Đơn giá'!$D$10/1000000</f>
        <v>0</v>
      </c>
      <c r="F14" s="4">
        <f>D14*'Đơn giá'!$D$10*15%/1000000</f>
        <v>0</v>
      </c>
      <c r="G14" s="60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  <c r="K14" s="53">
        <f t="shared" si="4"/>
        <v>0</v>
      </c>
    </row>
    <row r="15" spans="1:11" ht="32.25" customHeight="1" x14ac:dyDescent="0.25">
      <c r="A15" s="1">
        <f t="shared" si="5"/>
        <v>11</v>
      </c>
      <c r="B15" s="7" t="s">
        <v>41</v>
      </c>
      <c r="C15" s="3">
        <v>0</v>
      </c>
      <c r="D15" s="3">
        <v>0</v>
      </c>
      <c r="E15" s="4">
        <f>C15*'Đơn giá'!$D$10/1000000</f>
        <v>0</v>
      </c>
      <c r="F15" s="4">
        <f>D15*'Đơn giá'!$D$10*15%/1000000</f>
        <v>0</v>
      </c>
      <c r="G15" s="60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53">
        <f t="shared" si="4"/>
        <v>0</v>
      </c>
    </row>
    <row r="16" spans="1:11" ht="23.25" customHeight="1" x14ac:dyDescent="0.2">
      <c r="A16" s="67" t="s">
        <v>36</v>
      </c>
      <c r="B16" s="68"/>
      <c r="C16" s="24">
        <f>SUM(C5:C15)</f>
        <v>55</v>
      </c>
      <c r="D16" s="25">
        <f t="shared" ref="D16:K16" si="6">SUM(D5:D15)</f>
        <v>3</v>
      </c>
      <c r="E16" s="21">
        <f t="shared" si="6"/>
        <v>28468.440000000002</v>
      </c>
      <c r="F16" s="21">
        <f t="shared" si="6"/>
        <v>232.92359999999999</v>
      </c>
      <c r="G16" s="54">
        <f t="shared" si="6"/>
        <v>28701.363600000004</v>
      </c>
      <c r="H16" s="21">
        <f t="shared" si="6"/>
        <v>15785.749980000001</v>
      </c>
      <c r="I16" s="21">
        <f t="shared" si="6"/>
        <v>8610.4090799999994</v>
      </c>
      <c r="J16" s="21">
        <f t="shared" si="3"/>
        <v>4305.2045400000043</v>
      </c>
      <c r="K16" s="54">
        <f t="shared" si="6"/>
        <v>8610.4090799999994</v>
      </c>
    </row>
  </sheetData>
  <mergeCells count="2">
    <mergeCell ref="A2:J2"/>
    <mergeCell ref="A16:B16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opLeftCell="A2" workbookViewId="0">
      <selection activeCell="D13" sqref="D13"/>
    </sheetView>
  </sheetViews>
  <sheetFormatPr defaultRowHeight="14.25" x14ac:dyDescent="0.2"/>
  <cols>
    <col min="1" max="1" width="6.25" customWidth="1"/>
    <col min="2" max="2" width="21.875" customWidth="1"/>
    <col min="3" max="4" width="9.375" customWidth="1"/>
    <col min="5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1" ht="53.25" customHeight="1" x14ac:dyDescent="0.2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 x14ac:dyDescent="0.25">
      <c r="J3" s="69" t="s">
        <v>37</v>
      </c>
      <c r="K3" s="69"/>
    </row>
    <row r="4" spans="1:11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39" t="s">
        <v>61</v>
      </c>
      <c r="I4" s="39" t="s">
        <v>38</v>
      </c>
      <c r="J4" s="39" t="s">
        <v>63</v>
      </c>
      <c r="K4" s="34" t="s">
        <v>49</v>
      </c>
    </row>
    <row r="5" spans="1:11" ht="23.25" customHeight="1" x14ac:dyDescent="0.25">
      <c r="A5" s="1">
        <v>1</v>
      </c>
      <c r="B5" s="2" t="s">
        <v>8</v>
      </c>
      <c r="C5" s="3">
        <v>14</v>
      </c>
      <c r="D5" s="3">
        <v>0</v>
      </c>
      <c r="E5" s="4">
        <f>C5*'Đơn giá'!$D$19/1000000</f>
        <v>5600</v>
      </c>
      <c r="F5" s="4">
        <f>D5*'Đơn giá'!$D$19*15%/1000000</f>
        <v>0</v>
      </c>
      <c r="G5" s="53">
        <f>E5+F5</f>
        <v>5600</v>
      </c>
      <c r="H5" s="17">
        <f>G5*0.55</f>
        <v>3080.0000000000005</v>
      </c>
      <c r="I5" s="17">
        <f>G5*0.3</f>
        <v>1680</v>
      </c>
      <c r="J5" s="17">
        <f>G5-H5-I5</f>
        <v>839.99999999999955</v>
      </c>
      <c r="K5" s="23">
        <f>G5*30%</f>
        <v>1680</v>
      </c>
    </row>
    <row r="6" spans="1:11" ht="23.25" customHeight="1" x14ac:dyDescent="0.25">
      <c r="A6" s="1">
        <f>A5+1</f>
        <v>2</v>
      </c>
      <c r="B6" s="2" t="s">
        <v>9</v>
      </c>
      <c r="C6" s="3">
        <v>16</v>
      </c>
      <c r="D6" s="3">
        <v>2</v>
      </c>
      <c r="E6" s="4">
        <f>C6*'Đơn giá'!$D$19/1000000</f>
        <v>6400</v>
      </c>
      <c r="F6" s="61">
        <f>D6*'Đơn giá'!$D$19*15%/1000000</f>
        <v>120</v>
      </c>
      <c r="G6" s="53">
        <f t="shared" ref="G6:G15" si="0">E6+F6</f>
        <v>6520</v>
      </c>
      <c r="H6" s="17">
        <f t="shared" ref="H6:H15" si="1">G6*0.55</f>
        <v>3586.0000000000005</v>
      </c>
      <c r="I6" s="17">
        <f t="shared" ref="I6:I15" si="2">G6*0.3</f>
        <v>1956</v>
      </c>
      <c r="J6" s="17">
        <f t="shared" ref="J6:J15" si="3">G6-H6-I6</f>
        <v>977.99999999999955</v>
      </c>
      <c r="K6" s="23">
        <f t="shared" ref="K6:K15" si="4">G6*30%</f>
        <v>1956</v>
      </c>
    </row>
    <row r="7" spans="1:11" ht="23.25" customHeight="1" x14ac:dyDescent="0.25">
      <c r="A7" s="1">
        <f t="shared" ref="A7:A15" si="5">A6+1</f>
        <v>3</v>
      </c>
      <c r="B7" s="2" t="s">
        <v>10</v>
      </c>
      <c r="C7" s="3">
        <v>16</v>
      </c>
      <c r="D7" s="3">
        <v>2</v>
      </c>
      <c r="E7" s="4">
        <f>C7*'Đơn giá'!$D$19/1000000</f>
        <v>6400</v>
      </c>
      <c r="F7" s="4">
        <f>D7*'Đơn giá'!$D$19*15%/1000000</f>
        <v>120</v>
      </c>
      <c r="G7" s="53">
        <f t="shared" si="0"/>
        <v>6520</v>
      </c>
      <c r="H7" s="17">
        <f t="shared" si="1"/>
        <v>3586.0000000000005</v>
      </c>
      <c r="I7" s="17">
        <f t="shared" si="2"/>
        <v>1956</v>
      </c>
      <c r="J7" s="17">
        <f t="shared" si="3"/>
        <v>977.99999999999955</v>
      </c>
      <c r="K7" s="23">
        <f t="shared" si="4"/>
        <v>1956</v>
      </c>
    </row>
    <row r="8" spans="1:11" ht="23.25" customHeight="1" x14ac:dyDescent="0.25">
      <c r="A8" s="1">
        <f t="shared" si="5"/>
        <v>4</v>
      </c>
      <c r="B8" s="2" t="s">
        <v>11</v>
      </c>
      <c r="C8" s="3">
        <v>28</v>
      </c>
      <c r="D8" s="3">
        <v>0</v>
      </c>
      <c r="E8" s="4">
        <f>C8*'Đơn giá'!$D$19/1000000</f>
        <v>11200</v>
      </c>
      <c r="F8" s="4">
        <f>D8*'Đơn giá'!$D$19*15%/1000000</f>
        <v>0</v>
      </c>
      <c r="G8" s="53">
        <f t="shared" si="0"/>
        <v>11200</v>
      </c>
      <c r="H8" s="17">
        <f t="shared" si="1"/>
        <v>6160.0000000000009</v>
      </c>
      <c r="I8" s="17">
        <f t="shared" si="2"/>
        <v>3360</v>
      </c>
      <c r="J8" s="17">
        <f t="shared" si="3"/>
        <v>1679.9999999999991</v>
      </c>
      <c r="K8" s="23">
        <f t="shared" si="4"/>
        <v>3360</v>
      </c>
    </row>
    <row r="9" spans="1:11" ht="23.25" customHeight="1" x14ac:dyDescent="0.25">
      <c r="A9" s="1">
        <f t="shared" si="5"/>
        <v>5</v>
      </c>
      <c r="B9" s="2" t="s">
        <v>64</v>
      </c>
      <c r="C9" s="3">
        <v>37</v>
      </c>
      <c r="D9" s="3">
        <v>3</v>
      </c>
      <c r="E9" s="4">
        <f>C9*'Đơn giá'!$D$19/1000000</f>
        <v>14800</v>
      </c>
      <c r="F9" s="4">
        <f>D9*'Đơn giá'!$D$19*15%/1000000</f>
        <v>180</v>
      </c>
      <c r="G9" s="53">
        <f t="shared" si="0"/>
        <v>14980</v>
      </c>
      <c r="H9" s="17">
        <f t="shared" si="1"/>
        <v>8239</v>
      </c>
      <c r="I9" s="17">
        <f t="shared" si="2"/>
        <v>4494</v>
      </c>
      <c r="J9" s="17">
        <f t="shared" si="3"/>
        <v>2247</v>
      </c>
      <c r="K9" s="23">
        <f t="shared" si="4"/>
        <v>4494</v>
      </c>
    </row>
    <row r="10" spans="1:11" ht="23.25" customHeight="1" x14ac:dyDescent="0.25">
      <c r="A10" s="1">
        <f t="shared" si="5"/>
        <v>6</v>
      </c>
      <c r="B10" s="2" t="s">
        <v>12</v>
      </c>
      <c r="C10" s="3">
        <v>15</v>
      </c>
      <c r="D10" s="3">
        <v>5</v>
      </c>
      <c r="E10" s="4">
        <f>C10*'Đơn giá'!$D$19/1000000</f>
        <v>6000</v>
      </c>
      <c r="F10" s="4">
        <f>D10*'Đơn giá'!$D$19*15%/1000000</f>
        <v>300</v>
      </c>
      <c r="G10" s="53">
        <f t="shared" si="0"/>
        <v>6300</v>
      </c>
      <c r="H10" s="17">
        <f t="shared" si="1"/>
        <v>3465.0000000000005</v>
      </c>
      <c r="I10" s="17">
        <f t="shared" si="2"/>
        <v>1890</v>
      </c>
      <c r="J10" s="17">
        <f t="shared" si="3"/>
        <v>944.99999999999955</v>
      </c>
      <c r="K10" s="23">
        <f t="shared" si="4"/>
        <v>1890</v>
      </c>
    </row>
    <row r="11" spans="1:11" ht="23.25" customHeight="1" x14ac:dyDescent="0.25">
      <c r="A11" s="1">
        <f t="shared" si="5"/>
        <v>7</v>
      </c>
      <c r="B11" s="2" t="s">
        <v>13</v>
      </c>
      <c r="C11" s="6">
        <v>4</v>
      </c>
      <c r="D11" s="6">
        <v>2</v>
      </c>
      <c r="E11" s="4">
        <f>C11*'Đơn giá'!$D$19/1000000</f>
        <v>1600</v>
      </c>
      <c r="F11" s="4">
        <f>D11*'Đơn giá'!$D$19*15%/1000000</f>
        <v>120</v>
      </c>
      <c r="G11" s="53">
        <f t="shared" si="0"/>
        <v>1720</v>
      </c>
      <c r="H11" s="17">
        <f t="shared" si="1"/>
        <v>946.00000000000011</v>
      </c>
      <c r="I11" s="17">
        <f t="shared" si="2"/>
        <v>516</v>
      </c>
      <c r="J11" s="17">
        <f t="shared" si="3"/>
        <v>257.99999999999989</v>
      </c>
      <c r="K11" s="23">
        <f t="shared" si="4"/>
        <v>516</v>
      </c>
    </row>
    <row r="12" spans="1:11" ht="23.25" customHeight="1" x14ac:dyDescent="0.25">
      <c r="A12" s="1">
        <f t="shared" si="5"/>
        <v>8</v>
      </c>
      <c r="B12" s="2" t="s">
        <v>14</v>
      </c>
      <c r="C12" s="6">
        <v>28</v>
      </c>
      <c r="D12" s="5">
        <v>4</v>
      </c>
      <c r="E12" s="4">
        <f>C12*'Đơn giá'!$D$19/1000000</f>
        <v>11200</v>
      </c>
      <c r="F12" s="4">
        <f>D12*'Đơn giá'!$D$19*15%/1000000</f>
        <v>240</v>
      </c>
      <c r="G12" s="53">
        <f t="shared" si="0"/>
        <v>11440</v>
      </c>
      <c r="H12" s="17">
        <f t="shared" si="1"/>
        <v>6292.0000000000009</v>
      </c>
      <c r="I12" s="17">
        <f t="shared" si="2"/>
        <v>3432</v>
      </c>
      <c r="J12" s="17">
        <f t="shared" si="3"/>
        <v>1715.9999999999991</v>
      </c>
      <c r="K12" s="23">
        <f t="shared" si="4"/>
        <v>3432</v>
      </c>
    </row>
    <row r="13" spans="1:11" ht="23.25" customHeight="1" x14ac:dyDescent="0.25">
      <c r="A13" s="1">
        <f t="shared" si="5"/>
        <v>9</v>
      </c>
      <c r="B13" s="7" t="s">
        <v>15</v>
      </c>
      <c r="C13" s="65">
        <v>44</v>
      </c>
      <c r="D13" s="3">
        <v>18</v>
      </c>
      <c r="E13" s="4">
        <f>C13*'Đơn giá'!$D$19/1000000</f>
        <v>17600</v>
      </c>
      <c r="F13" s="4">
        <f>D13*'Đơn giá'!$D$19*15%/1000000</f>
        <v>1080</v>
      </c>
      <c r="G13" s="53">
        <f t="shared" si="0"/>
        <v>18680</v>
      </c>
      <c r="H13" s="17">
        <f t="shared" si="1"/>
        <v>10274</v>
      </c>
      <c r="I13" s="17">
        <f t="shared" si="2"/>
        <v>5604</v>
      </c>
      <c r="J13" s="17">
        <f t="shared" si="3"/>
        <v>2802</v>
      </c>
      <c r="K13" s="23">
        <f t="shared" si="4"/>
        <v>5604</v>
      </c>
    </row>
    <row r="14" spans="1:11" ht="23.25" customHeight="1" x14ac:dyDescent="0.25">
      <c r="A14" s="1">
        <f t="shared" si="5"/>
        <v>10</v>
      </c>
      <c r="B14" s="7" t="s">
        <v>16</v>
      </c>
      <c r="C14" s="6">
        <v>0</v>
      </c>
      <c r="D14" s="3">
        <v>0</v>
      </c>
      <c r="E14" s="4">
        <f>C14*'Đơn giá'!$D$19/1000000</f>
        <v>0</v>
      </c>
      <c r="F14" s="4">
        <f>D14*'Đơn giá'!$D$19*15%/1000000</f>
        <v>0</v>
      </c>
      <c r="G14" s="53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  <c r="K14" s="23">
        <f t="shared" si="4"/>
        <v>0</v>
      </c>
    </row>
    <row r="15" spans="1:11" ht="32.25" customHeight="1" x14ac:dyDescent="0.25">
      <c r="A15" s="1">
        <f t="shared" si="5"/>
        <v>11</v>
      </c>
      <c r="B15" s="7" t="s">
        <v>41</v>
      </c>
      <c r="C15" s="3">
        <v>0</v>
      </c>
      <c r="D15" s="3">
        <v>0</v>
      </c>
      <c r="E15" s="4">
        <f>C15*'Đơn giá'!$D$19/1000000</f>
        <v>0</v>
      </c>
      <c r="F15" s="4">
        <f>D15*'Đơn giá'!$D$19*15%/1000000</f>
        <v>0</v>
      </c>
      <c r="G15" s="53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23">
        <f t="shared" si="4"/>
        <v>0</v>
      </c>
    </row>
    <row r="16" spans="1:11" ht="15.75" x14ac:dyDescent="0.2">
      <c r="A16" s="67" t="s">
        <v>36</v>
      </c>
      <c r="B16" s="68"/>
      <c r="C16" s="19">
        <f>SUM(C5:C15)</f>
        <v>202</v>
      </c>
      <c r="D16" s="20">
        <f t="shared" ref="D16:K16" si="6">SUM(D5:D15)</f>
        <v>36</v>
      </c>
      <c r="E16" s="21">
        <f t="shared" si="6"/>
        <v>80800</v>
      </c>
      <c r="F16" s="21">
        <f t="shared" si="6"/>
        <v>2160</v>
      </c>
      <c r="G16" s="21">
        <f t="shared" si="6"/>
        <v>82960</v>
      </c>
      <c r="H16" s="21">
        <f t="shared" si="6"/>
        <v>45628.000000000007</v>
      </c>
      <c r="I16" s="21">
        <f t="shared" si="6"/>
        <v>24888</v>
      </c>
      <c r="J16" s="21">
        <f t="shared" ref="J16" si="7">G16-H16-I16</f>
        <v>12443.999999999993</v>
      </c>
      <c r="K16" s="21">
        <f t="shared" si="6"/>
        <v>24888</v>
      </c>
    </row>
  </sheetData>
  <mergeCells count="3">
    <mergeCell ref="A16:B16"/>
    <mergeCell ref="A2:K2"/>
    <mergeCell ref="J3:K3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17" sqref="H17"/>
    </sheetView>
  </sheetViews>
  <sheetFormatPr defaultRowHeight="14.25" x14ac:dyDescent="0.2"/>
  <cols>
    <col min="1" max="1" width="7.125" customWidth="1"/>
    <col min="2" max="2" width="22.75" customWidth="1"/>
    <col min="3" max="5" width="10.375" customWidth="1"/>
    <col min="6" max="6" width="11.875" customWidth="1"/>
    <col min="7" max="7" width="10.25" customWidth="1"/>
    <col min="8" max="8" width="10" customWidth="1"/>
    <col min="9" max="10" width="11.25" customWidth="1"/>
    <col min="11" max="11" width="9.375" customWidth="1"/>
  </cols>
  <sheetData>
    <row r="1" spans="1:11" ht="63" customHeight="1" x14ac:dyDescent="0.2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 x14ac:dyDescent="0.25">
      <c r="J2" s="69" t="s">
        <v>37</v>
      </c>
      <c r="K2" s="69"/>
    </row>
    <row r="3" spans="1:11" ht="47.25" x14ac:dyDescent="0.2">
      <c r="A3" s="31" t="s">
        <v>0</v>
      </c>
      <c r="B3" s="31" t="s">
        <v>1</v>
      </c>
      <c r="C3" s="30" t="s">
        <v>50</v>
      </c>
      <c r="D3" s="20" t="s">
        <v>51</v>
      </c>
      <c r="E3" s="20" t="s">
        <v>4</v>
      </c>
      <c r="F3" s="20" t="s">
        <v>59</v>
      </c>
      <c r="G3" s="20" t="s">
        <v>6</v>
      </c>
      <c r="H3" s="39" t="s">
        <v>61</v>
      </c>
      <c r="I3" s="39" t="s">
        <v>38</v>
      </c>
      <c r="J3" s="39" t="s">
        <v>63</v>
      </c>
      <c r="K3" s="38" t="s">
        <v>49</v>
      </c>
    </row>
    <row r="4" spans="1:11" ht="16.5" x14ac:dyDescent="0.25">
      <c r="A4" s="1">
        <v>1</v>
      </c>
      <c r="B4" s="2" t="s">
        <v>8</v>
      </c>
      <c r="C4" s="3">
        <v>2</v>
      </c>
      <c r="D4" s="3">
        <v>0</v>
      </c>
      <c r="E4" s="4">
        <f>C4*$C$19/1000</f>
        <v>1257.2</v>
      </c>
      <c r="F4" s="4">
        <f>E4*30%</f>
        <v>377.16</v>
      </c>
      <c r="G4" s="53">
        <f>E4+F4</f>
        <v>1634.3600000000001</v>
      </c>
      <c r="H4" s="17">
        <f>G4*0.55</f>
        <v>898.89800000000014</v>
      </c>
      <c r="I4" s="17">
        <f>G4*0.3</f>
        <v>490.30799999999999</v>
      </c>
      <c r="J4" s="17">
        <f>G4*15%</f>
        <v>245.154</v>
      </c>
      <c r="K4" s="23">
        <f>G4*30%</f>
        <v>490.30799999999999</v>
      </c>
    </row>
    <row r="5" spans="1:11" ht="16.5" x14ac:dyDescent="0.25">
      <c r="A5" s="1">
        <f>A4+1</f>
        <v>2</v>
      </c>
      <c r="B5" s="2" t="s">
        <v>9</v>
      </c>
      <c r="C5" s="3">
        <v>2</v>
      </c>
      <c r="D5" s="3">
        <v>0</v>
      </c>
      <c r="E5" s="4">
        <f t="shared" ref="E5:E14" si="0">C5*$C$19/1000</f>
        <v>1257.2</v>
      </c>
      <c r="F5" s="4">
        <f>D5*'Đơn giá'!$D$19*30%/1000000</f>
        <v>0</v>
      </c>
      <c r="G5" s="53">
        <f t="shared" ref="G5:G14" si="1">E5+F5</f>
        <v>1257.2</v>
      </c>
      <c r="H5" s="17">
        <f t="shared" ref="H5:H14" si="2">G5*0.55</f>
        <v>691.46</v>
      </c>
      <c r="I5" s="17">
        <f t="shared" ref="I5:I14" si="3">G5*0.3</f>
        <v>377.16</v>
      </c>
      <c r="J5" s="17">
        <f t="shared" ref="J5:J14" si="4">G5*15%</f>
        <v>188.58</v>
      </c>
      <c r="K5" s="23">
        <f t="shared" ref="K5:K14" si="5">G5*30%</f>
        <v>377.16</v>
      </c>
    </row>
    <row r="6" spans="1:11" ht="16.5" x14ac:dyDescent="0.25">
      <c r="A6" s="1">
        <f t="shared" ref="A6:A14" si="6">A5+1</f>
        <v>3</v>
      </c>
      <c r="B6" s="2" t="s">
        <v>10</v>
      </c>
      <c r="C6" s="3">
        <v>2</v>
      </c>
      <c r="D6" s="3">
        <f t="shared" ref="D6:D14" si="7">C6*2</f>
        <v>4</v>
      </c>
      <c r="E6" s="4">
        <f t="shared" si="0"/>
        <v>1257.2</v>
      </c>
      <c r="F6" s="4">
        <f>D6*'Đơn giá'!$D$19*30%/1000000</f>
        <v>480</v>
      </c>
      <c r="G6" s="53">
        <f t="shared" si="1"/>
        <v>1737.2</v>
      </c>
      <c r="H6" s="17">
        <f t="shared" si="2"/>
        <v>955.46000000000015</v>
      </c>
      <c r="I6" s="17">
        <f t="shared" si="3"/>
        <v>521.16</v>
      </c>
      <c r="J6" s="17">
        <f t="shared" si="4"/>
        <v>260.58</v>
      </c>
      <c r="K6" s="23">
        <f t="shared" si="5"/>
        <v>521.16</v>
      </c>
    </row>
    <row r="7" spans="1:11" ht="16.5" x14ac:dyDescent="0.25">
      <c r="A7" s="1">
        <f t="shared" si="6"/>
        <v>4</v>
      </c>
      <c r="B7" s="2" t="s">
        <v>11</v>
      </c>
      <c r="C7" s="3">
        <v>1</v>
      </c>
      <c r="D7" s="3">
        <f t="shared" si="7"/>
        <v>2</v>
      </c>
      <c r="E7" s="4">
        <f t="shared" si="0"/>
        <v>628.6</v>
      </c>
      <c r="F7" s="4">
        <f>D7*'Đơn giá'!$D$19*30%/1000000</f>
        <v>240</v>
      </c>
      <c r="G7" s="53">
        <f t="shared" si="1"/>
        <v>868.6</v>
      </c>
      <c r="H7" s="17">
        <f t="shared" si="2"/>
        <v>477.73000000000008</v>
      </c>
      <c r="I7" s="17">
        <f t="shared" si="3"/>
        <v>260.58</v>
      </c>
      <c r="J7" s="17">
        <f t="shared" si="4"/>
        <v>130.29</v>
      </c>
      <c r="K7" s="23">
        <f t="shared" si="5"/>
        <v>260.58</v>
      </c>
    </row>
    <row r="8" spans="1:11" ht="16.5" x14ac:dyDescent="0.25">
      <c r="A8" s="1">
        <f t="shared" si="6"/>
        <v>5</v>
      </c>
      <c r="B8" s="2" t="s">
        <v>64</v>
      </c>
      <c r="C8" s="3">
        <v>3</v>
      </c>
      <c r="D8" s="3">
        <f t="shared" si="7"/>
        <v>6</v>
      </c>
      <c r="E8" s="4">
        <f t="shared" si="0"/>
        <v>1885.8</v>
      </c>
      <c r="F8" s="4">
        <f>D8*'Đơn giá'!$D$19*30%/1000000</f>
        <v>720</v>
      </c>
      <c r="G8" s="53">
        <f t="shared" si="1"/>
        <v>2605.8000000000002</v>
      </c>
      <c r="H8" s="17">
        <f t="shared" si="2"/>
        <v>1433.1900000000003</v>
      </c>
      <c r="I8" s="17">
        <f t="shared" si="3"/>
        <v>781.74</v>
      </c>
      <c r="J8" s="17">
        <f t="shared" si="4"/>
        <v>390.87</v>
      </c>
      <c r="K8" s="23">
        <f t="shared" si="5"/>
        <v>781.74</v>
      </c>
    </row>
    <row r="9" spans="1:11" ht="16.5" x14ac:dyDescent="0.25">
      <c r="A9" s="1">
        <f t="shared" si="6"/>
        <v>6</v>
      </c>
      <c r="B9" s="2" t="s">
        <v>12</v>
      </c>
      <c r="C9" s="3">
        <v>2</v>
      </c>
      <c r="D9" s="3">
        <f t="shared" si="7"/>
        <v>4</v>
      </c>
      <c r="E9" s="4">
        <f t="shared" si="0"/>
        <v>1257.2</v>
      </c>
      <c r="F9" s="4">
        <f>D9*'Đơn giá'!$D$19*30%/1000000</f>
        <v>480</v>
      </c>
      <c r="G9" s="53">
        <f t="shared" si="1"/>
        <v>1737.2</v>
      </c>
      <c r="H9" s="17">
        <f t="shared" si="2"/>
        <v>955.46000000000015</v>
      </c>
      <c r="I9" s="17">
        <f t="shared" si="3"/>
        <v>521.16</v>
      </c>
      <c r="J9" s="17">
        <f t="shared" si="4"/>
        <v>260.58</v>
      </c>
      <c r="K9" s="23">
        <f t="shared" si="5"/>
        <v>521.16</v>
      </c>
    </row>
    <row r="10" spans="1:11" ht="16.5" x14ac:dyDescent="0.25">
      <c r="A10" s="1">
        <f t="shared" si="6"/>
        <v>7</v>
      </c>
      <c r="B10" s="2" t="s">
        <v>13</v>
      </c>
      <c r="C10" s="6">
        <v>1</v>
      </c>
      <c r="D10" s="3">
        <v>2</v>
      </c>
      <c r="E10" s="4">
        <f t="shared" si="0"/>
        <v>628.6</v>
      </c>
      <c r="F10" s="4">
        <f>D10*'Đơn giá'!$D$19*30%/1000000</f>
        <v>240</v>
      </c>
      <c r="G10" s="53">
        <f t="shared" si="1"/>
        <v>868.6</v>
      </c>
      <c r="H10" s="17">
        <f t="shared" si="2"/>
        <v>477.73000000000008</v>
      </c>
      <c r="I10" s="17">
        <f t="shared" si="3"/>
        <v>260.58</v>
      </c>
      <c r="J10" s="17">
        <f t="shared" si="4"/>
        <v>130.29</v>
      </c>
      <c r="K10" s="23">
        <f t="shared" si="5"/>
        <v>260.58</v>
      </c>
    </row>
    <row r="11" spans="1:11" ht="16.5" x14ac:dyDescent="0.25">
      <c r="A11" s="1">
        <f t="shared" si="6"/>
        <v>8</v>
      </c>
      <c r="B11" s="2" t="s">
        <v>14</v>
      </c>
      <c r="C11" s="6">
        <v>2</v>
      </c>
      <c r="D11" s="3">
        <v>5</v>
      </c>
      <c r="E11" s="4">
        <f t="shared" si="0"/>
        <v>1257.2</v>
      </c>
      <c r="F11" s="4">
        <f>D11*'Đơn giá'!$D$19*30%/1000000</f>
        <v>600</v>
      </c>
      <c r="G11" s="53">
        <f t="shared" si="1"/>
        <v>1857.2</v>
      </c>
      <c r="H11" s="17">
        <f t="shared" si="2"/>
        <v>1021.4600000000002</v>
      </c>
      <c r="I11" s="17">
        <f t="shared" si="3"/>
        <v>557.16</v>
      </c>
      <c r="J11" s="17">
        <f t="shared" si="4"/>
        <v>278.58</v>
      </c>
      <c r="K11" s="23">
        <f t="shared" si="5"/>
        <v>557.16</v>
      </c>
    </row>
    <row r="12" spans="1:11" ht="16.5" x14ac:dyDescent="0.25">
      <c r="A12" s="1">
        <f t="shared" si="6"/>
        <v>9</v>
      </c>
      <c r="B12" s="7" t="s">
        <v>15</v>
      </c>
      <c r="C12" s="6">
        <v>2</v>
      </c>
      <c r="D12" s="3">
        <f t="shared" si="7"/>
        <v>4</v>
      </c>
      <c r="E12" s="4">
        <f t="shared" si="0"/>
        <v>1257.2</v>
      </c>
      <c r="F12" s="4">
        <f>D12*'Đơn giá'!$D$19*30%/1000000</f>
        <v>480</v>
      </c>
      <c r="G12" s="53">
        <f t="shared" si="1"/>
        <v>1737.2</v>
      </c>
      <c r="H12" s="17">
        <f t="shared" si="2"/>
        <v>955.46000000000015</v>
      </c>
      <c r="I12" s="17">
        <f t="shared" si="3"/>
        <v>521.16</v>
      </c>
      <c r="J12" s="17">
        <f t="shared" si="4"/>
        <v>260.58</v>
      </c>
      <c r="K12" s="23">
        <f t="shared" si="5"/>
        <v>521.16</v>
      </c>
    </row>
    <row r="13" spans="1:11" ht="16.5" x14ac:dyDescent="0.25">
      <c r="A13" s="1">
        <f t="shared" si="6"/>
        <v>10</v>
      </c>
      <c r="B13" s="7" t="s">
        <v>16</v>
      </c>
      <c r="C13" s="6">
        <v>0</v>
      </c>
      <c r="D13" s="3">
        <f t="shared" si="7"/>
        <v>0</v>
      </c>
      <c r="E13" s="4">
        <f t="shared" si="0"/>
        <v>0</v>
      </c>
      <c r="F13" s="4">
        <f>D13*'Đơn giá'!$D$19*30%/1000000</f>
        <v>0</v>
      </c>
      <c r="G13" s="53">
        <f t="shared" si="1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  <c r="K13" s="23">
        <f t="shared" si="5"/>
        <v>0</v>
      </c>
    </row>
    <row r="14" spans="1:11" ht="33" x14ac:dyDescent="0.25">
      <c r="A14" s="1">
        <f t="shared" si="6"/>
        <v>11</v>
      </c>
      <c r="B14" s="7" t="s">
        <v>41</v>
      </c>
      <c r="C14" s="3">
        <v>0</v>
      </c>
      <c r="D14" s="3">
        <f t="shared" si="7"/>
        <v>0</v>
      </c>
      <c r="E14" s="4">
        <f t="shared" si="0"/>
        <v>0</v>
      </c>
      <c r="F14" s="4">
        <f>D14*'Đơn giá'!$D$19*30%/1000000</f>
        <v>0</v>
      </c>
      <c r="G14" s="53">
        <f t="shared" si="1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23">
        <f t="shared" si="5"/>
        <v>0</v>
      </c>
    </row>
    <row r="15" spans="1:11" ht="18" customHeight="1" x14ac:dyDescent="0.2">
      <c r="A15" s="67" t="s">
        <v>36</v>
      </c>
      <c r="B15" s="68"/>
      <c r="C15" s="30">
        <f>SUM(C4:C14)</f>
        <v>17</v>
      </c>
      <c r="D15" s="20">
        <f t="shared" ref="D15:K15" si="8">SUM(D4:D14)</f>
        <v>27</v>
      </c>
      <c r="E15" s="21">
        <f t="shared" si="8"/>
        <v>10686.200000000003</v>
      </c>
      <c r="F15" s="21">
        <f t="shared" si="8"/>
        <v>3617.16</v>
      </c>
      <c r="G15" s="54">
        <f t="shared" si="8"/>
        <v>14303.360000000002</v>
      </c>
      <c r="H15" s="21">
        <f t="shared" si="8"/>
        <v>7866.8480000000009</v>
      </c>
      <c r="I15" s="21">
        <f t="shared" si="8"/>
        <v>4291.0079999999998</v>
      </c>
      <c r="J15" s="21">
        <f t="shared" si="8"/>
        <v>2145.5039999999999</v>
      </c>
      <c r="K15" s="54">
        <f t="shared" si="8"/>
        <v>4291.0079999999998</v>
      </c>
    </row>
    <row r="17" spans="2:3" ht="208.5" customHeight="1" x14ac:dyDescent="0.2"/>
    <row r="18" spans="2:3" ht="28.5" x14ac:dyDescent="0.2">
      <c r="B18" s="36" t="s">
        <v>52</v>
      </c>
      <c r="C18" s="35" t="s">
        <v>58</v>
      </c>
    </row>
    <row r="19" spans="2:3" x14ac:dyDescent="0.2">
      <c r="B19" s="10" t="s">
        <v>53</v>
      </c>
      <c r="C19" s="32">
        <v>628600</v>
      </c>
    </row>
    <row r="20" spans="2:3" x14ac:dyDescent="0.2">
      <c r="B20" s="10" t="s">
        <v>54</v>
      </c>
      <c r="C20" s="32">
        <v>1472400</v>
      </c>
    </row>
    <row r="21" spans="2:3" x14ac:dyDescent="0.2">
      <c r="B21" s="10" t="s">
        <v>55</v>
      </c>
      <c r="C21" s="32">
        <v>1887624.0000000002</v>
      </c>
    </row>
    <row r="22" spans="2:3" x14ac:dyDescent="0.2">
      <c r="B22" s="10" t="s">
        <v>56</v>
      </c>
      <c r="C22" s="32">
        <v>2097360</v>
      </c>
    </row>
    <row r="23" spans="2:3" x14ac:dyDescent="0.2">
      <c r="B23" s="10" t="s">
        <v>57</v>
      </c>
      <c r="C23" s="32">
        <v>2097360</v>
      </c>
    </row>
  </sheetData>
  <mergeCells count="3">
    <mergeCell ref="A15:B15"/>
    <mergeCell ref="J2:K2"/>
    <mergeCell ref="A1:K1"/>
  </mergeCells>
  <pageMargins left="0.51181102362204722" right="0.51181102362204722" top="0.55118110236220474" bottom="0.55118110236220474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opLeftCell="C1" workbookViewId="0">
      <selection activeCell="C9" sqref="C9"/>
    </sheetView>
  </sheetViews>
  <sheetFormatPr defaultRowHeight="14.25" x14ac:dyDescent="0.2"/>
  <cols>
    <col min="3" max="3" width="27.25" customWidth="1"/>
    <col min="4" max="4" width="10.625" customWidth="1"/>
    <col min="5" max="5" width="12.125" customWidth="1"/>
    <col min="6" max="6" width="8.625" bestFit="1" customWidth="1"/>
    <col min="7" max="7" width="10.75" bestFit="1" customWidth="1"/>
    <col min="8" max="8" width="10.125" bestFit="1" customWidth="1"/>
    <col min="9" max="9" width="10.125" customWidth="1"/>
    <col min="10" max="10" width="12.375" customWidth="1"/>
  </cols>
  <sheetData>
    <row r="2" spans="2:11" x14ac:dyDescent="0.2">
      <c r="B2" t="s">
        <v>42</v>
      </c>
    </row>
    <row r="4" spans="2:11" ht="30" x14ac:dyDescent="0.2">
      <c r="B4" s="18" t="s">
        <v>0</v>
      </c>
      <c r="C4" s="20" t="s">
        <v>1</v>
      </c>
      <c r="D4" s="37" t="s">
        <v>43</v>
      </c>
      <c r="E4" s="37" t="s">
        <v>44</v>
      </c>
      <c r="F4" s="37" t="s">
        <v>45</v>
      </c>
      <c r="G4" s="37" t="s">
        <v>46</v>
      </c>
      <c r="H4" s="37" t="s">
        <v>47</v>
      </c>
      <c r="I4" s="37" t="s">
        <v>60</v>
      </c>
      <c r="J4" s="37" t="s">
        <v>48</v>
      </c>
    </row>
    <row r="5" spans="2:11" ht="16.5" x14ac:dyDescent="0.25">
      <c r="B5" s="1">
        <v>1</v>
      </c>
      <c r="C5" s="2" t="s">
        <v>8</v>
      </c>
      <c r="D5" s="32">
        <f>PHọc!G4</f>
        <v>20334.599999999999</v>
      </c>
      <c r="E5" s="32">
        <f>'Khối GDNT'!K5*30%</f>
        <v>279.50831999999997</v>
      </c>
      <c r="F5" s="32">
        <f>'Bếp, kho'!K5*30%</f>
        <v>270</v>
      </c>
      <c r="G5" s="32">
        <f>'Hành chính'!K5*30%</f>
        <v>504</v>
      </c>
      <c r="H5" s="32">
        <f>'Khối NSVS'!I6</f>
        <v>7900</v>
      </c>
      <c r="I5" s="32">
        <f>'Sân chơi - TDTT'!K4*30%</f>
        <v>147.0924</v>
      </c>
      <c r="J5" s="33">
        <f>SUM(D5:I5)</f>
        <v>29435.200720000001</v>
      </c>
    </row>
    <row r="6" spans="2:11" ht="16.5" x14ac:dyDescent="0.25">
      <c r="B6" s="1">
        <f>B5+1</f>
        <v>2</v>
      </c>
      <c r="C6" s="2" t="s">
        <v>9</v>
      </c>
      <c r="D6" s="32">
        <f>PHọc!G5</f>
        <v>10760.608</v>
      </c>
      <c r="E6" s="32">
        <f>'Khối GDNT'!K6*30%</f>
        <v>186.33887999999996</v>
      </c>
      <c r="F6" s="32">
        <f>'Bếp, kho'!K6*30%</f>
        <v>231.75</v>
      </c>
      <c r="G6" s="32">
        <f>'Hành chính'!K6*30%</f>
        <v>586.79999999999995</v>
      </c>
      <c r="H6" s="32">
        <f>'Khối NSVS'!I7</f>
        <v>3975</v>
      </c>
      <c r="I6" s="32">
        <f>'Sân chơi - TDTT'!K5*30%</f>
        <v>113.14800000000001</v>
      </c>
      <c r="J6" s="33">
        <f t="shared" ref="J6:J15" si="0">SUM(D6:I6)</f>
        <v>15853.644879999998</v>
      </c>
    </row>
    <row r="7" spans="2:11" ht="16.5" x14ac:dyDescent="0.25">
      <c r="B7" s="1">
        <f t="shared" ref="B7:B15" si="1">B6+1</f>
        <v>3</v>
      </c>
      <c r="C7" s="2" t="s">
        <v>10</v>
      </c>
      <c r="D7" s="32">
        <f>PHọc!G6</f>
        <v>7757.0720000000001</v>
      </c>
      <c r="E7" s="32">
        <f>'Khối GDNT'!K7*30%</f>
        <v>326.09303999999997</v>
      </c>
      <c r="F7" s="32">
        <f>'Bếp, kho'!K7*30%</f>
        <v>135</v>
      </c>
      <c r="G7" s="32">
        <f>'Hành chính'!K7*30%</f>
        <v>586.79999999999995</v>
      </c>
      <c r="H7" s="32">
        <f>'Khối NSVS'!I8</f>
        <v>1525</v>
      </c>
      <c r="I7" s="32">
        <f>'Sân chơi - TDTT'!K6*30%</f>
        <v>156.34799999999998</v>
      </c>
      <c r="J7" s="33">
        <f t="shared" si="0"/>
        <v>10486.313039999999</v>
      </c>
    </row>
    <row r="8" spans="2:11" ht="16.5" x14ac:dyDescent="0.25">
      <c r="B8" s="1">
        <f t="shared" si="1"/>
        <v>4</v>
      </c>
      <c r="C8" s="2" t="s">
        <v>11</v>
      </c>
      <c r="D8" s="32">
        <f>PHọc!G7</f>
        <v>28716.671999999999</v>
      </c>
      <c r="E8" s="32">
        <f>'Khối GDNT'!K8*30%</f>
        <v>279.50831999999997</v>
      </c>
      <c r="F8" s="32">
        <f>'Bếp, kho'!K8*30%</f>
        <v>315</v>
      </c>
      <c r="G8" s="32">
        <f>'Hành chính'!K8*30%</f>
        <v>1008</v>
      </c>
      <c r="H8" s="32">
        <f>'Khối NSVS'!I9</f>
        <v>3150</v>
      </c>
      <c r="I8" s="32">
        <f>'Sân chơi - TDTT'!K7*30%</f>
        <v>78.173999999999992</v>
      </c>
      <c r="J8" s="33">
        <f t="shared" si="0"/>
        <v>33547.354319999999</v>
      </c>
    </row>
    <row r="9" spans="2:11" ht="16.5" x14ac:dyDescent="0.25">
      <c r="B9" s="1">
        <f t="shared" si="1"/>
        <v>5</v>
      </c>
      <c r="C9" s="2" t="s">
        <v>64</v>
      </c>
      <c r="D9" s="32">
        <f>PHọc!G8</f>
        <v>10068.688</v>
      </c>
      <c r="E9" s="32">
        <f>'Khối GDNT'!K9*30%</f>
        <v>293.48373600000002</v>
      </c>
      <c r="F9" s="32">
        <f>'Bếp, kho'!K9*30%</f>
        <v>499.5</v>
      </c>
      <c r="G9" s="32">
        <f>'Hành chính'!K9*30%</f>
        <v>1348.2</v>
      </c>
      <c r="H9" s="32">
        <f>'Khối NSVS'!I10</f>
        <v>9250</v>
      </c>
      <c r="I9" s="32">
        <f>'Sân chơi - TDTT'!K8*30%</f>
        <v>234.52199999999999</v>
      </c>
      <c r="J9" s="33">
        <f t="shared" si="0"/>
        <v>21694.393736000002</v>
      </c>
    </row>
    <row r="10" spans="2:11" ht="16.5" x14ac:dyDescent="0.25">
      <c r="B10" s="1">
        <f t="shared" si="1"/>
        <v>6</v>
      </c>
      <c r="C10" s="2" t="s">
        <v>12</v>
      </c>
      <c r="D10" s="32">
        <f>PHọc!G9</f>
        <v>6255.3040000000001</v>
      </c>
      <c r="E10" s="32">
        <f>'Khối GDNT'!K10*30%</f>
        <v>232.92359999999996</v>
      </c>
      <c r="F10" s="32">
        <f>'Bếp, kho'!K10*30%</f>
        <v>207</v>
      </c>
      <c r="G10" s="32">
        <f>'Hành chính'!K10*30%</f>
        <v>567</v>
      </c>
      <c r="H10" s="32">
        <f>'Khối NSVS'!I11</f>
        <v>4000</v>
      </c>
      <c r="I10" s="32">
        <f>'Sân chơi - TDTT'!K9*30%</f>
        <v>156.34799999999998</v>
      </c>
      <c r="J10" s="33">
        <f t="shared" si="0"/>
        <v>11418.5756</v>
      </c>
    </row>
    <row r="11" spans="2:11" ht="16.5" x14ac:dyDescent="0.25">
      <c r="B11" s="1">
        <f t="shared" si="1"/>
        <v>7</v>
      </c>
      <c r="C11" s="2" t="s">
        <v>13</v>
      </c>
      <c r="D11" s="32">
        <f>PHọc!G10</f>
        <v>2815.152</v>
      </c>
      <c r="E11" s="32">
        <f>'Khối GDNT'!K11*30%</f>
        <v>93.16943999999998</v>
      </c>
      <c r="F11" s="32">
        <f>'Bếp, kho'!K11*30%</f>
        <v>45</v>
      </c>
      <c r="G11" s="32">
        <f>'Hành chính'!K11*30%</f>
        <v>154.79999999999998</v>
      </c>
      <c r="H11" s="32">
        <f>'Khối NSVS'!I12</f>
        <v>375</v>
      </c>
      <c r="I11" s="32">
        <f>'Sân chơi - TDTT'!K10*30%</f>
        <v>78.173999999999992</v>
      </c>
      <c r="J11" s="33">
        <f t="shared" si="0"/>
        <v>3561.2954400000003</v>
      </c>
    </row>
    <row r="12" spans="2:11" ht="16.5" x14ac:dyDescent="0.25">
      <c r="B12" s="1">
        <f t="shared" si="1"/>
        <v>8</v>
      </c>
      <c r="C12" s="2" t="s">
        <v>14</v>
      </c>
      <c r="D12" s="32">
        <f>PHọc!G11</f>
        <v>10070.456</v>
      </c>
      <c r="E12" s="32">
        <f>'Khối GDNT'!K12*30%</f>
        <v>379.66546799999998</v>
      </c>
      <c r="F12" s="32">
        <f>'Bếp, kho'!K12*30%</f>
        <v>366.75</v>
      </c>
      <c r="G12" s="32">
        <f>'Hành chính'!K12*30%</f>
        <v>1029.5999999999999</v>
      </c>
      <c r="H12" s="32">
        <f>'Khối NSVS'!I13</f>
        <v>4175</v>
      </c>
      <c r="I12" s="32">
        <f>'Sân chơi - TDTT'!K11*30%</f>
        <v>167.148</v>
      </c>
      <c r="J12" s="33">
        <f t="shared" si="0"/>
        <v>16188.619467999999</v>
      </c>
    </row>
    <row r="13" spans="2:11" ht="16.5" x14ac:dyDescent="0.25">
      <c r="B13" s="1">
        <f t="shared" si="1"/>
        <v>9</v>
      </c>
      <c r="C13" s="7" t="s">
        <v>15</v>
      </c>
      <c r="D13" s="32">
        <f>PHọc!G12</f>
        <v>19327.527999999998</v>
      </c>
      <c r="E13" s="32">
        <f>'Khối GDNT'!K13*30%</f>
        <v>512.43191999999999</v>
      </c>
      <c r="F13" s="32">
        <f>'Bếp, kho'!K13*30%</f>
        <v>582.75</v>
      </c>
      <c r="G13" s="32">
        <f>'Hành chính'!K13*30%</f>
        <v>1681.2</v>
      </c>
      <c r="H13" s="32">
        <f>'Khối NSVS'!I14</f>
        <v>9600</v>
      </c>
      <c r="I13" s="32">
        <f>'Sân chơi - TDTT'!K12*30%</f>
        <v>156.34799999999998</v>
      </c>
      <c r="J13" s="33">
        <f t="shared" si="0"/>
        <v>31860.25792</v>
      </c>
    </row>
    <row r="14" spans="2:11" ht="16.5" x14ac:dyDescent="0.25">
      <c r="B14" s="1">
        <f t="shared" si="1"/>
        <v>10</v>
      </c>
      <c r="C14" s="7" t="s">
        <v>16</v>
      </c>
      <c r="D14" s="32">
        <f>PHọc!G13</f>
        <v>0</v>
      </c>
      <c r="E14" s="32">
        <f>'Khối GDNT'!K14*30%</f>
        <v>0</v>
      </c>
      <c r="F14" s="32">
        <f>'Bếp, kho'!K14*30%</f>
        <v>0</v>
      </c>
      <c r="G14" s="32">
        <f>'Hành chính'!K14*30%</f>
        <v>0</v>
      </c>
      <c r="H14" s="32">
        <f>'Khối NSVS'!I15</f>
        <v>0</v>
      </c>
      <c r="I14" s="32">
        <f>'Sân chơi - TDTT'!K13*30%</f>
        <v>0</v>
      </c>
      <c r="J14" s="33">
        <f t="shared" si="0"/>
        <v>0</v>
      </c>
    </row>
    <row r="15" spans="2:11" ht="33" x14ac:dyDescent="0.25">
      <c r="B15" s="1">
        <f t="shared" si="1"/>
        <v>11</v>
      </c>
      <c r="C15" s="7" t="s">
        <v>17</v>
      </c>
      <c r="D15" s="32">
        <f>PHọc!G14</f>
        <v>0</v>
      </c>
      <c r="E15" s="32">
        <f>'Khối GDNT'!K15*30%</f>
        <v>0</v>
      </c>
      <c r="F15" s="32">
        <f>'Bếp, kho'!K15*30%</f>
        <v>0</v>
      </c>
      <c r="G15" s="32">
        <f>'Hành chính'!K15*30%</f>
        <v>0</v>
      </c>
      <c r="H15" s="32">
        <f>'Khối NSVS'!I16</f>
        <v>0</v>
      </c>
      <c r="I15" s="32">
        <f>'Sân chơi - TDTT'!K14*30%</f>
        <v>0</v>
      </c>
      <c r="J15" s="33">
        <f t="shared" si="0"/>
        <v>0</v>
      </c>
    </row>
    <row r="16" spans="2:11" ht="15.75" x14ac:dyDescent="0.25">
      <c r="B16" s="76" t="s">
        <v>36</v>
      </c>
      <c r="C16" s="76"/>
      <c r="D16" s="16">
        <f>SUM(D5:D15)</f>
        <v>116106.07999999999</v>
      </c>
      <c r="E16" s="16">
        <f t="shared" ref="E16:I16" si="2">SUM(E5:E15)</f>
        <v>2583.1227239999998</v>
      </c>
      <c r="F16" s="16">
        <f t="shared" si="2"/>
        <v>2652.75</v>
      </c>
      <c r="G16" s="16">
        <f t="shared" si="2"/>
        <v>7466.4000000000005</v>
      </c>
      <c r="H16" s="16">
        <f t="shared" si="2"/>
        <v>43950</v>
      </c>
      <c r="I16" s="16">
        <f t="shared" si="2"/>
        <v>1287.3023999999998</v>
      </c>
      <c r="J16" s="64">
        <f>SUM(J5:J15)</f>
        <v>174045.65512399998</v>
      </c>
      <c r="K16" s="63"/>
    </row>
    <row r="18" spans="4:9" x14ac:dyDescent="0.2">
      <c r="I18">
        <f>174+101+41</f>
        <v>316</v>
      </c>
    </row>
    <row r="19" spans="4:9" x14ac:dyDescent="0.2">
      <c r="D19" s="55">
        <v>1</v>
      </c>
      <c r="E19" s="55">
        <v>0.3</v>
      </c>
      <c r="F19" s="55">
        <v>0.3</v>
      </c>
      <c r="G19" s="55">
        <v>0.3</v>
      </c>
      <c r="H19" s="55">
        <v>1</v>
      </c>
      <c r="I19" s="55">
        <v>0.3</v>
      </c>
    </row>
  </sheetData>
  <mergeCells count="1">
    <mergeCell ref="B16:C1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Đơn giá</vt:lpstr>
      <vt:lpstr>PHọc</vt:lpstr>
      <vt:lpstr>Khối NSVS</vt:lpstr>
      <vt:lpstr>Bếp, kho</vt:lpstr>
      <vt:lpstr>Khối GDNT</vt:lpstr>
      <vt:lpstr>Hành chính</vt:lpstr>
      <vt:lpstr>Sân chơi - TDTT</vt:lpstr>
      <vt:lpstr>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VNN.R9</cp:lastModifiedBy>
  <cp:lastPrinted>2021-06-11T00:53:18Z</cp:lastPrinted>
  <dcterms:created xsi:type="dcterms:W3CDTF">2020-12-23T21:09:36Z</dcterms:created>
  <dcterms:modified xsi:type="dcterms:W3CDTF">2021-06-18T00:35:49Z</dcterms:modified>
</cp:coreProperties>
</file>