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20" windowWidth="20490" windowHeight="7515" tabRatio="646" activeTab="3"/>
  </bookViews>
  <sheets>
    <sheet name="Đơn giá" sheetId="1" r:id="rId1"/>
    <sheet name="PHọc" sheetId="2" r:id="rId2"/>
    <sheet name="Khối VS nước sạch" sheetId="4" r:id="rId3"/>
    <sheet name="Khối bộ môn" sheetId="3" r:id="rId4"/>
    <sheet name="Hành chính" sheetId="5" r:id="rId5"/>
    <sheet name="Sân chơi -tdtt" sheetId="9" r:id="rId6"/>
    <sheet name="th" sheetId="8" r:id="rId7"/>
  </sheets>
  <externalReferences>
    <externalReference r:id="rId8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3" l="1"/>
  <c r="F7" i="3"/>
  <c r="F8" i="3"/>
  <c r="F9" i="3"/>
  <c r="F10" i="3"/>
  <c r="F11" i="3"/>
  <c r="F12" i="3"/>
  <c r="F13" i="3"/>
  <c r="F14" i="3"/>
  <c r="F15" i="3"/>
  <c r="F5" i="3"/>
  <c r="D14" i="1"/>
  <c r="E5" i="9" l="1"/>
  <c r="E6" i="9"/>
  <c r="E7" i="9"/>
  <c r="E8" i="9"/>
  <c r="E9" i="9"/>
  <c r="E10" i="9"/>
  <c r="E11" i="9"/>
  <c r="E12" i="9"/>
  <c r="E13" i="9"/>
  <c r="E14" i="9"/>
  <c r="E4" i="9"/>
  <c r="F4" i="9" s="1"/>
  <c r="C15" i="9"/>
  <c r="F14" i="9"/>
  <c r="F13" i="9"/>
  <c r="F12" i="9"/>
  <c r="F11" i="9"/>
  <c r="F10" i="9"/>
  <c r="F9" i="9"/>
  <c r="F8" i="9"/>
  <c r="F7" i="9"/>
  <c r="D15" i="9"/>
  <c r="F5" i="9"/>
  <c r="A5" i="9"/>
  <c r="A6" i="9" s="1"/>
  <c r="A7" i="9" s="1"/>
  <c r="A8" i="9" s="1"/>
  <c r="A9" i="9" s="1"/>
  <c r="A10" i="9" s="1"/>
  <c r="A11" i="9" s="1"/>
  <c r="A12" i="9" s="1"/>
  <c r="A13" i="9" s="1"/>
  <c r="A14" i="9" s="1"/>
  <c r="G11" i="9" l="1"/>
  <c r="H11" i="9" s="1"/>
  <c r="G8" i="9"/>
  <c r="J8" i="9" s="1"/>
  <c r="G12" i="9"/>
  <c r="K12" i="9" s="1"/>
  <c r="I11" i="8" s="1"/>
  <c r="G9" i="9"/>
  <c r="E15" i="9"/>
  <c r="G5" i="9"/>
  <c r="G7" i="9"/>
  <c r="G4" i="9"/>
  <c r="G13" i="9"/>
  <c r="G14" i="9"/>
  <c r="G10" i="9"/>
  <c r="F6" i="9"/>
  <c r="F15" i="9" s="1"/>
  <c r="I12" i="9" l="1"/>
  <c r="J12" i="9"/>
  <c r="I8" i="9"/>
  <c r="K8" i="9"/>
  <c r="I7" i="8" s="1"/>
  <c r="H8" i="9"/>
  <c r="J11" i="9"/>
  <c r="I11" i="9"/>
  <c r="K11" i="9"/>
  <c r="I10" i="8" s="1"/>
  <c r="H12" i="9"/>
  <c r="H4" i="9"/>
  <c r="I4" i="9"/>
  <c r="J4" i="9"/>
  <c r="J14" i="9"/>
  <c r="H14" i="9"/>
  <c r="H9" i="9"/>
  <c r="J9" i="9"/>
  <c r="J10" i="9"/>
  <c r="H10" i="9"/>
  <c r="I7" i="9"/>
  <c r="J7" i="9"/>
  <c r="H7" i="9"/>
  <c r="K9" i="9"/>
  <c r="I8" i="8" s="1"/>
  <c r="K5" i="9"/>
  <c r="I4" i="8" s="1"/>
  <c r="H5" i="9"/>
  <c r="J5" i="9"/>
  <c r="I9" i="9"/>
  <c r="H13" i="9"/>
  <c r="J13" i="9"/>
  <c r="I5" i="9"/>
  <c r="K13" i="9"/>
  <c r="I12" i="8" s="1"/>
  <c r="I13" i="9"/>
  <c r="K7" i="9"/>
  <c r="I6" i="8" s="1"/>
  <c r="K4" i="9"/>
  <c r="I3" i="8" s="1"/>
  <c r="K14" i="9"/>
  <c r="I13" i="8" s="1"/>
  <c r="I14" i="9"/>
  <c r="G6" i="9"/>
  <c r="K10" i="9"/>
  <c r="I9" i="8" s="1"/>
  <c r="I10" i="9"/>
  <c r="J6" i="9" l="1"/>
  <c r="H6" i="9"/>
  <c r="H15" i="9" s="1"/>
  <c r="K6" i="9"/>
  <c r="I5" i="8" s="1"/>
  <c r="I6" i="9"/>
  <c r="I15" i="9" s="1"/>
  <c r="J15" i="9"/>
  <c r="G15" i="9"/>
  <c r="K15" i="9" l="1"/>
  <c r="I14" i="8"/>
  <c r="A4" i="8" l="1"/>
  <c r="A5" i="8" s="1"/>
  <c r="A6" i="8" s="1"/>
  <c r="A7" i="8" s="1"/>
  <c r="A8" i="8" s="1"/>
  <c r="A9" i="8" s="1"/>
  <c r="A10" i="8" s="1"/>
  <c r="A11" i="8" s="1"/>
  <c r="A12" i="8" s="1"/>
  <c r="A13" i="8" s="1"/>
  <c r="E6" i="5" l="1"/>
  <c r="E7" i="5"/>
  <c r="E8" i="5"/>
  <c r="E9" i="5"/>
  <c r="E10" i="5"/>
  <c r="E11" i="5"/>
  <c r="E12" i="5"/>
  <c r="E13" i="5"/>
  <c r="E14" i="5"/>
  <c r="E15" i="5"/>
  <c r="E5" i="5"/>
  <c r="F12" i="8" l="1"/>
  <c r="F13" i="8"/>
  <c r="F9" i="8"/>
  <c r="F5" i="8"/>
  <c r="F6" i="8" l="1"/>
  <c r="F7" i="8"/>
  <c r="F3" i="8"/>
  <c r="F4" i="8"/>
  <c r="F11" i="8"/>
  <c r="F10" i="8"/>
  <c r="F8" i="8"/>
  <c r="F14" i="8" l="1"/>
  <c r="D17" i="4"/>
  <c r="E17" i="4"/>
  <c r="F17" i="4"/>
  <c r="C17" i="4"/>
  <c r="D16" i="5"/>
  <c r="C16" i="5"/>
  <c r="A6" i="5"/>
  <c r="A7" i="5" s="1"/>
  <c r="A8" i="5" s="1"/>
  <c r="A9" i="5" s="1"/>
  <c r="A10" i="5" s="1"/>
  <c r="A11" i="5" s="1"/>
  <c r="A12" i="5" s="1"/>
  <c r="A13" i="5" s="1"/>
  <c r="A14" i="5" s="1"/>
  <c r="A15" i="5" s="1"/>
  <c r="D16" i="3"/>
  <c r="C16" i="3"/>
  <c r="D15" i="2"/>
  <c r="C15" i="2"/>
  <c r="E6" i="3"/>
  <c r="E7" i="3"/>
  <c r="E8" i="3"/>
  <c r="E9" i="3"/>
  <c r="G9" i="3" s="1"/>
  <c r="E10" i="3"/>
  <c r="E11" i="3"/>
  <c r="E12" i="3"/>
  <c r="E13" i="3"/>
  <c r="G13" i="3" s="1"/>
  <c r="E14" i="3"/>
  <c r="E15" i="3"/>
  <c r="E5" i="3"/>
  <c r="H7" i="4"/>
  <c r="H8" i="4"/>
  <c r="H9" i="4"/>
  <c r="H10" i="4"/>
  <c r="H11" i="4"/>
  <c r="H12" i="4"/>
  <c r="H13" i="4"/>
  <c r="H14" i="4"/>
  <c r="H15" i="4"/>
  <c r="H16" i="4"/>
  <c r="H6" i="4"/>
  <c r="G7" i="4"/>
  <c r="G8" i="4"/>
  <c r="G9" i="4"/>
  <c r="G10" i="4"/>
  <c r="G11" i="4"/>
  <c r="G12" i="4"/>
  <c r="G13" i="4"/>
  <c r="G14" i="4"/>
  <c r="G15" i="4"/>
  <c r="G16" i="4"/>
  <c r="G6" i="4"/>
  <c r="E5" i="2"/>
  <c r="E6" i="2"/>
  <c r="E7" i="2"/>
  <c r="E8" i="2"/>
  <c r="E9" i="2"/>
  <c r="E10" i="2"/>
  <c r="E11" i="2"/>
  <c r="E12" i="2"/>
  <c r="E13" i="2"/>
  <c r="E14" i="2"/>
  <c r="E4" i="2"/>
  <c r="K9" i="3" l="1"/>
  <c r="J9" i="3"/>
  <c r="H9" i="3"/>
  <c r="G7" i="8"/>
  <c r="G15" i="3"/>
  <c r="G11" i="3"/>
  <c r="I11" i="3" s="1"/>
  <c r="G7" i="3"/>
  <c r="I7" i="3" s="1"/>
  <c r="K13" i="3"/>
  <c r="J13" i="3"/>
  <c r="H13" i="3"/>
  <c r="G11" i="8"/>
  <c r="F16" i="3"/>
  <c r="G14" i="3"/>
  <c r="G10" i="3"/>
  <c r="G6" i="3"/>
  <c r="E16" i="5"/>
  <c r="G8" i="3"/>
  <c r="E16" i="3"/>
  <c r="G12" i="3"/>
  <c r="I12" i="3" s="1"/>
  <c r="H17" i="4"/>
  <c r="G17" i="4"/>
  <c r="E15" i="2"/>
  <c r="I9" i="3"/>
  <c r="I13" i="3"/>
  <c r="I14" i="3"/>
  <c r="I10" i="3"/>
  <c r="I15" i="3"/>
  <c r="G5" i="3"/>
  <c r="K5" i="3" l="1"/>
  <c r="J5" i="3"/>
  <c r="I5" i="3"/>
  <c r="H5" i="3"/>
  <c r="G3" i="8"/>
  <c r="K7" i="3"/>
  <c r="H7" i="3"/>
  <c r="J7" i="3"/>
  <c r="G5" i="8"/>
  <c r="K10" i="3"/>
  <c r="H10" i="3"/>
  <c r="J10" i="3"/>
  <c r="G8" i="8"/>
  <c r="K11" i="3"/>
  <c r="H11" i="3"/>
  <c r="J11" i="3"/>
  <c r="G9" i="8"/>
  <c r="I8" i="3"/>
  <c r="K8" i="3"/>
  <c r="J8" i="3"/>
  <c r="H8" i="3"/>
  <c r="G6" i="8"/>
  <c r="K14" i="3"/>
  <c r="J14" i="3"/>
  <c r="H14" i="3"/>
  <c r="G12" i="8"/>
  <c r="K15" i="3"/>
  <c r="J15" i="3"/>
  <c r="H15" i="3"/>
  <c r="G13" i="8"/>
  <c r="K6" i="3"/>
  <c r="J6" i="3"/>
  <c r="H6" i="3"/>
  <c r="G4" i="8"/>
  <c r="I6" i="3"/>
  <c r="K12" i="3"/>
  <c r="J12" i="3"/>
  <c r="H12" i="3"/>
  <c r="G10" i="8"/>
  <c r="G16" i="3"/>
  <c r="I16" i="4"/>
  <c r="I14" i="4"/>
  <c r="I12" i="4"/>
  <c r="I11" i="4"/>
  <c r="I10" i="4"/>
  <c r="I8" i="4"/>
  <c r="I7" i="4"/>
  <c r="A7" i="4"/>
  <c r="A8" i="4" s="1"/>
  <c r="A9" i="4" s="1"/>
  <c r="A10" i="4" s="1"/>
  <c r="A11" i="4" s="1"/>
  <c r="A12" i="4" s="1"/>
  <c r="A13" i="4" s="1"/>
  <c r="A14" i="4" s="1"/>
  <c r="A15" i="4" s="1"/>
  <c r="A16" i="4" s="1"/>
  <c r="I6" i="4"/>
  <c r="K16" i="3" l="1"/>
  <c r="I16" i="3"/>
  <c r="H16" i="3"/>
  <c r="J16" i="3"/>
  <c r="G14" i="8"/>
  <c r="J8" i="4"/>
  <c r="L8" i="4"/>
  <c r="D5" i="8"/>
  <c r="J14" i="4"/>
  <c r="L14" i="4"/>
  <c r="D11" i="8"/>
  <c r="L6" i="4"/>
  <c r="J6" i="4"/>
  <c r="D3" i="8"/>
  <c r="J10" i="4"/>
  <c r="L10" i="4"/>
  <c r="D7" i="8"/>
  <c r="J16" i="4"/>
  <c r="L16" i="4"/>
  <c r="D13" i="8"/>
  <c r="J11" i="4"/>
  <c r="L11" i="4"/>
  <c r="D8" i="8"/>
  <c r="J7" i="4"/>
  <c r="L7" i="4"/>
  <c r="D4" i="8"/>
  <c r="J12" i="4"/>
  <c r="L12" i="4"/>
  <c r="D9" i="8"/>
  <c r="I13" i="4"/>
  <c r="I9" i="4"/>
  <c r="I15" i="4"/>
  <c r="K15" i="4" s="1"/>
  <c r="K10" i="4"/>
  <c r="K7" i="4"/>
  <c r="K14" i="4"/>
  <c r="K6" i="4"/>
  <c r="K11" i="4"/>
  <c r="K8" i="4"/>
  <c r="K12" i="4"/>
  <c r="K16" i="4"/>
  <c r="L9" i="4" l="1"/>
  <c r="J9" i="4"/>
  <c r="D6" i="8"/>
  <c r="K13" i="4"/>
  <c r="L13" i="4"/>
  <c r="J13" i="4"/>
  <c r="D10" i="8"/>
  <c r="J15" i="4"/>
  <c r="L15" i="4"/>
  <c r="D12" i="8"/>
  <c r="I17" i="4"/>
  <c r="K9" i="4"/>
  <c r="B12" i="1"/>
  <c r="B5" i="1"/>
  <c r="B6" i="1" s="1"/>
  <c r="B7" i="1" s="1"/>
  <c r="B8" i="1" s="1"/>
  <c r="B9" i="1" s="1"/>
  <c r="B10" i="1" s="1"/>
  <c r="D14" i="8" l="1"/>
  <c r="J17" i="4"/>
  <c r="K17" i="4"/>
  <c r="L17" i="4"/>
  <c r="F10" i="5"/>
  <c r="G10" i="5" s="1"/>
  <c r="F6" i="5"/>
  <c r="G6" i="5" s="1"/>
  <c r="F15" i="5"/>
  <c r="G15" i="5" s="1"/>
  <c r="F12" i="5"/>
  <c r="G12" i="5" s="1"/>
  <c r="F9" i="5"/>
  <c r="G9" i="5" s="1"/>
  <c r="F14" i="5"/>
  <c r="G14" i="5" s="1"/>
  <c r="F11" i="5"/>
  <c r="G11" i="5" s="1"/>
  <c r="F8" i="5"/>
  <c r="G8" i="5" s="1"/>
  <c r="F5" i="5"/>
  <c r="F13" i="5"/>
  <c r="G13" i="5" s="1"/>
  <c r="F7" i="5"/>
  <c r="G7" i="5" s="1"/>
  <c r="F5" i="2"/>
  <c r="G5" i="2" s="1"/>
  <c r="F9" i="2"/>
  <c r="G9" i="2" s="1"/>
  <c r="F13" i="2"/>
  <c r="G13" i="2" s="1"/>
  <c r="F7" i="2"/>
  <c r="G7" i="2" s="1"/>
  <c r="F4" i="2"/>
  <c r="F8" i="2"/>
  <c r="G8" i="2" s="1"/>
  <c r="F6" i="2"/>
  <c r="G6" i="2" s="1"/>
  <c r="F10" i="2"/>
  <c r="G10" i="2" s="1"/>
  <c r="F14" i="2"/>
  <c r="G14" i="2" s="1"/>
  <c r="F11" i="2"/>
  <c r="G11" i="2" s="1"/>
  <c r="F12" i="2"/>
  <c r="G12" i="2" s="1"/>
  <c r="J7" i="2" l="1"/>
  <c r="H7" i="2"/>
  <c r="C6" i="8"/>
  <c r="E6" i="8"/>
  <c r="K8" i="5"/>
  <c r="H8" i="5"/>
  <c r="J8" i="5"/>
  <c r="H6" i="8"/>
  <c r="E12" i="8"/>
  <c r="K15" i="5"/>
  <c r="J15" i="5"/>
  <c r="H15" i="5"/>
  <c r="H13" i="8"/>
  <c r="K10" i="5"/>
  <c r="J10" i="5"/>
  <c r="H10" i="5"/>
  <c r="H8" i="8"/>
  <c r="J10" i="2"/>
  <c r="H10" i="2"/>
  <c r="C9" i="8"/>
  <c r="H12" i="2"/>
  <c r="J12" i="2"/>
  <c r="C11" i="8"/>
  <c r="H6" i="2"/>
  <c r="J6" i="2"/>
  <c r="C5" i="8"/>
  <c r="H13" i="2"/>
  <c r="J13" i="2"/>
  <c r="C12" i="8"/>
  <c r="K7" i="5"/>
  <c r="H7" i="5"/>
  <c r="J7" i="5"/>
  <c r="H5" i="8"/>
  <c r="K11" i="5"/>
  <c r="J11" i="5"/>
  <c r="H11" i="5"/>
  <c r="H9" i="8"/>
  <c r="E5" i="8"/>
  <c r="E13" i="8"/>
  <c r="E8" i="8"/>
  <c r="H8" i="2"/>
  <c r="J8" i="2"/>
  <c r="C7" i="8"/>
  <c r="H9" i="2"/>
  <c r="J9" i="2"/>
  <c r="C8" i="8"/>
  <c r="K14" i="5"/>
  <c r="J14" i="5"/>
  <c r="H14" i="5"/>
  <c r="H12" i="8"/>
  <c r="E7" i="8"/>
  <c r="K9" i="5"/>
  <c r="J9" i="5"/>
  <c r="H9" i="5"/>
  <c r="H7" i="8"/>
  <c r="E10" i="8"/>
  <c r="J11" i="2"/>
  <c r="H11" i="2"/>
  <c r="C10" i="8"/>
  <c r="J14" i="2"/>
  <c r="H14" i="2"/>
  <c r="C13" i="8"/>
  <c r="J5" i="2"/>
  <c r="H5" i="2"/>
  <c r="C4" i="8"/>
  <c r="E4" i="8"/>
  <c r="E9" i="8"/>
  <c r="K12" i="5"/>
  <c r="H12" i="5"/>
  <c r="J12" i="5"/>
  <c r="H10" i="8"/>
  <c r="K6" i="5"/>
  <c r="J6" i="5"/>
  <c r="H6" i="5"/>
  <c r="H4" i="8"/>
  <c r="K13" i="5"/>
  <c r="J13" i="5"/>
  <c r="H13" i="5"/>
  <c r="H11" i="8"/>
  <c r="E11" i="8"/>
  <c r="J11" i="8" s="1"/>
  <c r="I13" i="5"/>
  <c r="I14" i="5"/>
  <c r="I9" i="5"/>
  <c r="F16" i="5"/>
  <c r="G5" i="5"/>
  <c r="I12" i="5"/>
  <c r="I6" i="5"/>
  <c r="I11" i="5"/>
  <c r="I7" i="5"/>
  <c r="I8" i="5"/>
  <c r="I15" i="5"/>
  <c r="I10" i="5"/>
  <c r="I10" i="2"/>
  <c r="I6" i="2"/>
  <c r="I13" i="2"/>
  <c r="I11" i="2"/>
  <c r="I8" i="2"/>
  <c r="I9" i="2"/>
  <c r="I7" i="2"/>
  <c r="I12" i="2"/>
  <c r="I14" i="2"/>
  <c r="F15" i="2"/>
  <c r="G4" i="2"/>
  <c r="I5" i="2"/>
  <c r="A6" i="3"/>
  <c r="A7" i="3" s="1"/>
  <c r="A8" i="3" s="1"/>
  <c r="A9" i="3" s="1"/>
  <c r="A10" i="3" s="1"/>
  <c r="A11" i="3" s="1"/>
  <c r="A12" i="3" s="1"/>
  <c r="A13" i="3" s="1"/>
  <c r="A14" i="3" s="1"/>
  <c r="A15" i="3" s="1"/>
  <c r="A5" i="2"/>
  <c r="A6" i="2" s="1"/>
  <c r="A7" i="2" s="1"/>
  <c r="A8" i="2" s="1"/>
  <c r="A9" i="2" s="1"/>
  <c r="A10" i="2" s="1"/>
  <c r="A11" i="2" s="1"/>
  <c r="A12" i="2" s="1"/>
  <c r="A13" i="2" s="1"/>
  <c r="A14" i="2" s="1"/>
  <c r="B13" i="1"/>
  <c r="B14" i="1" s="1"/>
  <c r="B15" i="1" s="1"/>
  <c r="B16" i="1" s="1"/>
  <c r="J13" i="8" l="1"/>
  <c r="J8" i="8"/>
  <c r="J4" i="8"/>
  <c r="K5" i="5"/>
  <c r="K16" i="5" s="1"/>
  <c r="I5" i="5"/>
  <c r="I16" i="5" s="1"/>
  <c r="H5" i="5"/>
  <c r="H16" i="5" s="1"/>
  <c r="J5" i="5"/>
  <c r="H3" i="8"/>
  <c r="H14" i="8" s="1"/>
  <c r="E3" i="8"/>
  <c r="E14" i="8" s="1"/>
  <c r="J9" i="8"/>
  <c r="J4" i="2"/>
  <c r="J15" i="2" s="1"/>
  <c r="H4" i="2"/>
  <c r="H15" i="2" s="1"/>
  <c r="C3" i="8"/>
  <c r="C14" i="8" s="1"/>
  <c r="J6" i="8"/>
  <c r="J5" i="8"/>
  <c r="J10" i="8"/>
  <c r="J7" i="8"/>
  <c r="J12" i="8"/>
  <c r="G16" i="5"/>
  <c r="J16" i="5"/>
  <c r="I4" i="2"/>
  <c r="I15" i="2" s="1"/>
  <c r="G15" i="2"/>
  <c r="J3" i="8" l="1"/>
  <c r="J14" i="8" s="1"/>
</calcChain>
</file>

<file path=xl/sharedStrings.xml><?xml version="1.0" encoding="utf-8"?>
<sst xmlns="http://schemas.openxmlformats.org/spreadsheetml/2006/main" count="171" uniqueCount="70">
  <si>
    <t>STT</t>
  </si>
  <si>
    <t>Đơn vị</t>
  </si>
  <si>
    <t>Số phòng học xây mới</t>
  </si>
  <si>
    <t>Số phòng học sửa chữa</t>
  </si>
  <si>
    <t>Kinh phí xây mới</t>
  </si>
  <si>
    <t>Kinh phí sửa chữa</t>
  </si>
  <si>
    <t>Tổng kinh phí</t>
  </si>
  <si>
    <t>Huyện Đăk Glei</t>
  </si>
  <si>
    <t>Huyện Đăk Hà</t>
  </si>
  <si>
    <t>Huyện Đăk Tô</t>
  </si>
  <si>
    <t xml:space="preserve">Huyện Ia H' Drai </t>
  </si>
  <si>
    <t>Huyện Kon Plong</t>
  </si>
  <si>
    <t>Huyện Kon Rẫy</t>
  </si>
  <si>
    <t>Huyện Ngọc Hồi</t>
  </si>
  <si>
    <t>Huyện Sa Thầy</t>
  </si>
  <si>
    <t>Huyện Tu Mơ Rông</t>
  </si>
  <si>
    <t>Thành Phố Kon Tum</t>
  </si>
  <si>
    <t>Trực thuộc Sở Giáo dục
 và Đào tạo</t>
  </si>
  <si>
    <t>Loại phòng</t>
  </si>
  <si>
    <t>Khối hành chính, nhà công vụ</t>
  </si>
  <si>
    <t>CT xây mới</t>
  </si>
  <si>
    <t>CT cải tạo</t>
  </si>
  <si>
    <t>Nước sạch</t>
  </si>
  <si>
    <t xml:space="preserve">Phòng học bộ môn Âm nhạc </t>
  </si>
  <si>
    <t>Phòng học bộ môn Mỹ thuật</t>
  </si>
  <si>
    <t>Phòng học bộ môn Công nghệ</t>
  </si>
  <si>
    <t>Phòng học bộ môn Tin học</t>
  </si>
  <si>
    <t>Phòng học bộ môn Ngoại ngữ</t>
  </si>
  <si>
    <t>Phòng đa chức năng</t>
  </si>
  <si>
    <t>Nhà bếp, nhà ăn</t>
  </si>
  <si>
    <t>Nhà ở HS, Nhà ở GV</t>
  </si>
  <si>
    <t>Phòng học</t>
  </si>
  <si>
    <t>Số CT xây mới</t>
  </si>
  <si>
    <t>Số CT cải tạo</t>
  </si>
  <si>
    <t>Nguồn Địa phương (30%)</t>
  </si>
  <si>
    <t>CTVS</t>
  </si>
  <si>
    <t>HTNS</t>
  </si>
  <si>
    <t>Tổng</t>
  </si>
  <si>
    <t>ĐVT: Triệu đồng</t>
  </si>
  <si>
    <t>Trực thuộc Sở Giáo dục và Đào tạo</t>
  </si>
  <si>
    <t>vsns</t>
  </si>
  <si>
    <t>bếp</t>
  </si>
  <si>
    <t>bộ môn</t>
  </si>
  <si>
    <t>hc</t>
  </si>
  <si>
    <t>tổng</t>
  </si>
  <si>
    <t>phòng học</t>
  </si>
  <si>
    <t>Đầu tư 30%</t>
  </si>
  <si>
    <t>``</t>
  </si>
  <si>
    <t>Nhu cầu xây mới</t>
  </si>
  <si>
    <t>Nhu cầu cải tạo</t>
  </si>
  <si>
    <t>Kinh phí cải tạo</t>
  </si>
  <si>
    <t>Tổng cộng</t>
  </si>
  <si>
    <t>Cấp học</t>
  </si>
  <si>
    <t>Chi phí (triệu đồng)</t>
  </si>
  <si>
    <t>Mầm non</t>
  </si>
  <si>
    <t>Tiểu học</t>
  </si>
  <si>
    <t>THCS</t>
  </si>
  <si>
    <t>THPT</t>
  </si>
  <si>
    <t>Nhiều cấp</t>
  </si>
  <si>
    <t>Sân-Tdtt</t>
  </si>
  <si>
    <t>Nguồn TW (55%)</t>
  </si>
  <si>
    <t>phòng HS/GV</t>
  </si>
  <si>
    <t>Nguồn Xã hội hóa (15%)</t>
  </si>
  <si>
    <t>Huyện Kon Plông</t>
  </si>
  <si>
    <t>Cải tạo công trình (15% xây mới)</t>
  </si>
  <si>
    <t>PHỤ LỤC 16H: NHU CẦU KINH PHÍ ĐẦU TƯ CƠ SỞ VẬT CHẤT CHO CÁC TRƯỜNG HỌC GIAI ĐOẠN 2021-2025 SÂN CHƠI - THỂ DỤC THỂ THAO KHỐI TIỂU HỌC (VÙNG THUẬN LỢI)</t>
  </si>
  <si>
    <t>PHỤ LỤC 16A : NHU CẦU KINH PHÍ ĐẦU TƯ CƠ SỞ VẬT CHẤT CHO CÁC TRƯỜNG HỌC GIAI ĐOẠN 2021-2025-PHÒNG HỌC TIỂU HỌC (VÙNG THUẬN LỢI)</t>
  </si>
  <si>
    <t>PHỤ LỤC 16B : NHU CẦU KINH PHÍ ĐẦU TƯ CƠ SỞ VẬT CHẤT CHO CÁC TRƯỜNG HỌC GIAI ĐOẠN 2021-2025 CÔNG TRÌNH VỆ SINH NƯỚC SẠCH TIỂU HỌC (VÙNG THUẬN LỢI)</t>
  </si>
  <si>
    <t>PHỤ LỤC 16E : NHU CẦU KINH PHÍ ĐẦU TƯ CƠ SỞ VẬT CHẤT CHO CÁC TRƯỜNG HỌC GIAI ĐOẠN 2021-2025-NHÀ BỘ MÔN TIỂU HỌC (VÙNG THUẬN LỢI)</t>
  </si>
  <si>
    <t>PHỤ LỤC 16G : NHU CẦU KINH PHÍ ĐẦU TƯ CƠ SỞ VẬT CHẤT CHO CÁC TRƯỜNG HỌC GIAI ĐOẠN 2021-2025-KHỐI HÀNH CHÍNH TIỂU HỌC (VÙNG THUẬN LỢI)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</si>
</sst>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3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2"/>
      <color theme="1"/>
      <name val="Times New Roman"/>
      <family val="1"/>
    </font>
    <font>
      <sz val="13"/>
      <color rgb="FF000000"/>
      <name val="Times New Roman"/>
      <family val="1"/>
    </font>
    <font>
      <sz val="12"/>
      <color rgb="FF222222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i/>
      <sz val="12"/>
      <color theme="1"/>
      <name val="Times New Roman"/>
      <family val="1"/>
      <charset val="163"/>
    </font>
    <font>
      <b/>
      <sz val="11"/>
      <color theme="1"/>
      <name val="Arial"/>
      <family val="2"/>
      <scheme val="minor"/>
    </font>
    <font>
      <b/>
      <sz val="12"/>
      <color theme="1"/>
      <name val="Times New Roman"/>
      <family val="1"/>
      <charset val="163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wrapText="1"/>
    </xf>
    <xf numFmtId="0" fontId="2" fillId="0" borderId="1" xfId="0" applyFont="1" applyBorder="1" applyAlignment="1">
      <alignment vertical="center"/>
    </xf>
    <xf numFmtId="165" fontId="2" fillId="0" borderId="1" xfId="1" applyNumberFormat="1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/>
    <xf numFmtId="0" fontId="3" fillId="0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165" fontId="2" fillId="0" borderId="1" xfId="1" applyNumberFormat="1" applyFont="1" applyBorder="1" applyAlignment="1">
      <alignment vertical="center"/>
    </xf>
    <xf numFmtId="165" fontId="2" fillId="0" borderId="1" xfId="1" applyNumberFormat="1" applyFont="1" applyFill="1" applyBorder="1" applyAlignment="1">
      <alignment vertical="center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165" fontId="2" fillId="0" borderId="1" xfId="1" applyNumberFormat="1" applyFont="1" applyBorder="1" applyAlignment="1"/>
    <xf numFmtId="165" fontId="2" fillId="0" borderId="1" xfId="0" applyNumberFormat="1" applyFont="1" applyBorder="1"/>
    <xf numFmtId="165" fontId="2" fillId="0" borderId="1" xfId="0" applyNumberFormat="1" applyFont="1" applyBorder="1" applyAlignment="1">
      <alignment vertical="center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0" fillId="0" borderId="0" xfId="1" applyFont="1"/>
    <xf numFmtId="165" fontId="0" fillId="0" borderId="0" xfId="1" applyNumberFormat="1" applyFont="1"/>
    <xf numFmtId="165" fontId="2" fillId="0" borderId="1" xfId="1" applyNumberFormat="1" applyFont="1" applyBorder="1"/>
    <xf numFmtId="0" fontId="7" fillId="0" borderId="1" xfId="0" applyFont="1" applyBorder="1"/>
    <xf numFmtId="165" fontId="7" fillId="0" borderId="1" xfId="1" applyNumberFormat="1" applyFont="1" applyBorder="1"/>
    <xf numFmtId="0" fontId="8" fillId="0" borderId="0" xfId="0" applyFont="1"/>
    <xf numFmtId="0" fontId="6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0" fillId="0" borderId="0" xfId="0" applyFont="1"/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1" xfId="0" applyBorder="1"/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5" fontId="11" fillId="0" borderId="1" xfId="0" applyNumberFormat="1" applyFont="1" applyBorder="1"/>
    <xf numFmtId="165" fontId="11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165" fontId="0" fillId="0" borderId="1" xfId="1" applyNumberFormat="1" applyFont="1" applyBorder="1"/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2" fillId="0" borderId="1" xfId="0" applyFont="1" applyBorder="1" applyAlignment="1"/>
    <xf numFmtId="0" fontId="12" fillId="0" borderId="1" xfId="0" applyFont="1" applyBorder="1" applyAlignment="1">
      <alignment vertical="center"/>
    </xf>
    <xf numFmtId="165" fontId="0" fillId="0" borderId="0" xfId="0" applyNumberFormat="1"/>
    <xf numFmtId="165" fontId="6" fillId="0" borderId="1" xfId="1" applyNumberFormat="1" applyFont="1" applyBorder="1"/>
    <xf numFmtId="165" fontId="10" fillId="3" borderId="0" xfId="0" applyNumberFormat="1" applyFont="1" applyFill="1"/>
    <xf numFmtId="165" fontId="11" fillId="0" borderId="1" xfId="1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165" fontId="6" fillId="0" borderId="1" xfId="1" applyNumberFormat="1" applyFont="1" applyFill="1" applyBorder="1" applyAlignment="1">
      <alignment horizontal="center" vertical="center"/>
    </xf>
    <xf numFmtId="165" fontId="11" fillId="0" borderId="1" xfId="0" applyNumberFormat="1" applyFont="1" applyFill="1" applyBorder="1"/>
    <xf numFmtId="0" fontId="7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9" fillId="0" borderId="7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YTHO~1/AppData/Local/Temp/Rar$DIa0.063/mam%20n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Đơn giá"/>
      <sheetName val="PHọc"/>
      <sheetName val="Khối NSVS"/>
      <sheetName val="Bếp, kho"/>
      <sheetName val="Khối GDNT"/>
      <sheetName val="Hành chính"/>
      <sheetName val="Sân chơi - TDTT"/>
      <sheetName val="th"/>
    </sheetNames>
    <sheetDataSet>
      <sheetData sheetId="0">
        <row r="19">
          <cell r="D19">
            <v>400000000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7"/>
  <sheetViews>
    <sheetView workbookViewId="0">
      <selection activeCell="D13" sqref="D13"/>
    </sheetView>
  </sheetViews>
  <sheetFormatPr defaultRowHeight="14.25" x14ac:dyDescent="0.2"/>
  <cols>
    <col min="1" max="1" width="6.25" customWidth="1"/>
    <col min="2" max="2" width="4.875" bestFit="1" customWidth="1"/>
    <col min="3" max="3" width="30.375" customWidth="1"/>
    <col min="4" max="4" width="15.75" bestFit="1" customWidth="1"/>
    <col min="10" max="10" width="13.375" customWidth="1"/>
    <col min="12" max="12" width="4.875" bestFit="1" customWidth="1"/>
    <col min="13" max="13" width="26" customWidth="1"/>
    <col min="14" max="14" width="17.375" customWidth="1"/>
  </cols>
  <sheetData>
    <row r="3" spans="2:4" ht="16.5" x14ac:dyDescent="0.2">
      <c r="B3" s="1" t="s">
        <v>0</v>
      </c>
      <c r="C3" s="7" t="s">
        <v>18</v>
      </c>
      <c r="D3" s="1" t="s">
        <v>4</v>
      </c>
    </row>
    <row r="4" spans="2:4" ht="15.75" x14ac:dyDescent="0.2">
      <c r="B4" s="3">
        <v>1</v>
      </c>
      <c r="C4" s="12" t="s">
        <v>31</v>
      </c>
      <c r="D4" s="9">
        <v>443664000</v>
      </c>
    </row>
    <row r="5" spans="2:4" ht="15.75" x14ac:dyDescent="0.2">
      <c r="B5" s="3">
        <f>B4+1</f>
        <v>2</v>
      </c>
      <c r="C5" s="12" t="s">
        <v>23</v>
      </c>
      <c r="D5" s="9">
        <v>517608000</v>
      </c>
    </row>
    <row r="6" spans="2:4" ht="15.75" x14ac:dyDescent="0.2">
      <c r="B6" s="3">
        <f t="shared" ref="B6:B10" si="0">B5+1</f>
        <v>3</v>
      </c>
      <c r="C6" s="12" t="s">
        <v>24</v>
      </c>
      <c r="D6" s="9">
        <v>517608000</v>
      </c>
    </row>
    <row r="7" spans="2:4" ht="15.75" x14ac:dyDescent="0.2">
      <c r="B7" s="3">
        <f t="shared" si="0"/>
        <v>4</v>
      </c>
      <c r="C7" s="12" t="s">
        <v>25</v>
      </c>
      <c r="D7" s="9">
        <v>517608000</v>
      </c>
    </row>
    <row r="8" spans="2:4" ht="15.75" x14ac:dyDescent="0.25">
      <c r="B8" s="3">
        <f t="shared" si="0"/>
        <v>5</v>
      </c>
      <c r="C8" s="6" t="s">
        <v>26</v>
      </c>
      <c r="D8" s="13">
        <v>443664000</v>
      </c>
    </row>
    <row r="9" spans="2:4" ht="15.75" x14ac:dyDescent="0.25">
      <c r="B9" s="3">
        <f t="shared" si="0"/>
        <v>6</v>
      </c>
      <c r="C9" s="6" t="s">
        <v>27</v>
      </c>
      <c r="D9" s="13">
        <v>443664000</v>
      </c>
    </row>
    <row r="10" spans="2:4" ht="15.75" x14ac:dyDescent="0.25">
      <c r="B10" s="3">
        <f t="shared" si="0"/>
        <v>7</v>
      </c>
      <c r="C10" s="6" t="s">
        <v>28</v>
      </c>
      <c r="D10" s="13">
        <v>443664000</v>
      </c>
    </row>
    <row r="11" spans="2:4" ht="15.75" x14ac:dyDescent="0.2">
      <c r="B11" s="1"/>
      <c r="C11" s="8"/>
      <c r="D11" s="9"/>
    </row>
    <row r="12" spans="2:4" ht="15.75" x14ac:dyDescent="0.2">
      <c r="B12" s="1">
        <f>0+1</f>
        <v>1</v>
      </c>
      <c r="C12" s="8" t="s">
        <v>29</v>
      </c>
      <c r="D12" s="9">
        <v>400000000</v>
      </c>
    </row>
    <row r="13" spans="2:4" ht="15.75" x14ac:dyDescent="0.2">
      <c r="B13" s="1">
        <f t="shared" ref="B13:B16" si="1">B12+1</f>
        <v>2</v>
      </c>
      <c r="C13" s="8" t="s">
        <v>30</v>
      </c>
      <c r="D13" s="9">
        <v>400000000</v>
      </c>
    </row>
    <row r="14" spans="2:4" ht="15.75" x14ac:dyDescent="0.2">
      <c r="B14" s="1">
        <f t="shared" si="1"/>
        <v>3</v>
      </c>
      <c r="C14" s="8" t="s">
        <v>64</v>
      </c>
      <c r="D14" s="10">
        <f>D15*15%</f>
        <v>60000000</v>
      </c>
    </row>
    <row r="15" spans="2:4" ht="15.75" x14ac:dyDescent="0.2">
      <c r="B15" s="1">
        <f t="shared" si="1"/>
        <v>4</v>
      </c>
      <c r="C15" s="8" t="s">
        <v>19</v>
      </c>
      <c r="D15" s="10">
        <v>400000000</v>
      </c>
    </row>
    <row r="16" spans="2:4" ht="15.75" x14ac:dyDescent="0.2">
      <c r="B16" s="1">
        <f t="shared" si="1"/>
        <v>5</v>
      </c>
      <c r="C16" s="8" t="s">
        <v>22</v>
      </c>
      <c r="D16" s="10">
        <v>250000000</v>
      </c>
    </row>
    <row r="17" spans="3:3" ht="15.75" x14ac:dyDescent="0.2">
      <c r="C17" s="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sqref="A1:J1"/>
    </sheetView>
  </sheetViews>
  <sheetFormatPr defaultRowHeight="14.25" x14ac:dyDescent="0.2"/>
  <cols>
    <col min="1" max="1" width="6.25" customWidth="1"/>
    <col min="2" max="2" width="24.375" customWidth="1"/>
    <col min="3" max="4" width="12" customWidth="1"/>
    <col min="5" max="5" width="11.625" customWidth="1"/>
    <col min="6" max="6" width="13.25" customWidth="1"/>
    <col min="7" max="7" width="11.875" customWidth="1"/>
    <col min="8" max="8" width="10.75" customWidth="1"/>
    <col min="9" max="9" width="12.25" customWidth="1"/>
    <col min="10" max="10" width="11" customWidth="1"/>
    <col min="12" max="12" width="4.875" bestFit="1" customWidth="1"/>
    <col min="13" max="13" width="26" customWidth="1"/>
    <col min="14" max="14" width="17.375" customWidth="1"/>
  </cols>
  <sheetData>
    <row r="1" spans="1:12" ht="50.25" customHeight="1" x14ac:dyDescent="0.2">
      <c r="A1" s="55" t="s">
        <v>66</v>
      </c>
      <c r="B1" s="55"/>
      <c r="C1" s="55"/>
      <c r="D1" s="55"/>
      <c r="E1" s="55"/>
      <c r="F1" s="55"/>
      <c r="G1" s="55"/>
      <c r="H1" s="55"/>
      <c r="I1" s="55"/>
      <c r="J1" s="55"/>
      <c r="K1" s="27"/>
      <c r="L1" s="27"/>
    </row>
    <row r="2" spans="1:12" ht="15.75" x14ac:dyDescent="0.25">
      <c r="I2" s="56" t="s">
        <v>38</v>
      </c>
      <c r="J2" s="56"/>
    </row>
    <row r="3" spans="1:12" ht="53.25" customHeight="1" x14ac:dyDescent="0.2">
      <c r="A3" s="16" t="s">
        <v>0</v>
      </c>
      <c r="B3" s="16" t="s">
        <v>1</v>
      </c>
      <c r="C3" s="16" t="s">
        <v>2</v>
      </c>
      <c r="D3" s="16" t="s">
        <v>3</v>
      </c>
      <c r="E3" s="16" t="s">
        <v>4</v>
      </c>
      <c r="F3" s="16" t="s">
        <v>5</v>
      </c>
      <c r="G3" s="16" t="s">
        <v>6</v>
      </c>
      <c r="H3" s="41" t="s">
        <v>60</v>
      </c>
      <c r="I3" s="41" t="s">
        <v>34</v>
      </c>
      <c r="J3" s="41" t="s">
        <v>62</v>
      </c>
    </row>
    <row r="4" spans="1:12" ht="16.5" x14ac:dyDescent="0.25">
      <c r="A4" s="1">
        <v>1</v>
      </c>
      <c r="B4" s="2" t="s">
        <v>7</v>
      </c>
      <c r="C4" s="3"/>
      <c r="D4" s="3"/>
      <c r="E4" s="4">
        <f>C4*'Đơn giá'!$D$4/1000000</f>
        <v>0</v>
      </c>
      <c r="F4" s="4">
        <f>D4*'Đơn giá'!$D$14/1000000</f>
        <v>0</v>
      </c>
      <c r="G4" s="49">
        <f>E4+F4</f>
        <v>0</v>
      </c>
      <c r="H4" s="14">
        <f>G4*55%</f>
        <v>0</v>
      </c>
      <c r="I4" s="14">
        <f>G4*30%</f>
        <v>0</v>
      </c>
      <c r="J4" s="14">
        <f>G4*15%</f>
        <v>0</v>
      </c>
    </row>
    <row r="5" spans="1:12" ht="16.5" x14ac:dyDescent="0.25">
      <c r="A5" s="1">
        <f>A4+1</f>
        <v>2</v>
      </c>
      <c r="B5" s="2" t="s">
        <v>8</v>
      </c>
      <c r="C5" s="3">
        <v>10</v>
      </c>
      <c r="D5" s="3">
        <v>16</v>
      </c>
      <c r="E5" s="4">
        <f>C5*'Đơn giá'!$D$4/1000000</f>
        <v>4436.6400000000003</v>
      </c>
      <c r="F5" s="4">
        <f>D5*'Đơn giá'!$D$14/1000000</f>
        <v>960</v>
      </c>
      <c r="G5" s="49">
        <f t="shared" ref="G5:G14" si="0">E5+F5</f>
        <v>5396.64</v>
      </c>
      <c r="H5" s="14">
        <f t="shared" ref="H5:H14" si="1">G5*55%</f>
        <v>2968.1520000000005</v>
      </c>
      <c r="I5" s="14">
        <f t="shared" ref="I5:I14" si="2">G5*30%</f>
        <v>1618.992</v>
      </c>
      <c r="J5" s="14">
        <f t="shared" ref="J5:J14" si="3">G5*15%</f>
        <v>809.49599999999998</v>
      </c>
    </row>
    <row r="6" spans="1:12" ht="16.5" x14ac:dyDescent="0.25">
      <c r="A6" s="1">
        <f t="shared" ref="A6:A14" si="4">A5+1</f>
        <v>3</v>
      </c>
      <c r="B6" s="2" t="s">
        <v>9</v>
      </c>
      <c r="C6" s="3">
        <v>5</v>
      </c>
      <c r="D6" s="3">
        <v>7</v>
      </c>
      <c r="E6" s="4">
        <f>C6*'Đơn giá'!$D$4/1000000</f>
        <v>2218.3200000000002</v>
      </c>
      <c r="F6" s="4">
        <f>D6*'Đơn giá'!$D$14/1000000</f>
        <v>420</v>
      </c>
      <c r="G6" s="49">
        <f t="shared" si="0"/>
        <v>2638.32</v>
      </c>
      <c r="H6" s="14">
        <f t="shared" si="1"/>
        <v>1451.0760000000002</v>
      </c>
      <c r="I6" s="14">
        <f t="shared" si="2"/>
        <v>791.49599999999998</v>
      </c>
      <c r="J6" s="14">
        <f t="shared" si="3"/>
        <v>395.74799999999999</v>
      </c>
    </row>
    <row r="7" spans="1:12" ht="16.5" x14ac:dyDescent="0.25">
      <c r="A7" s="1">
        <f t="shared" si="4"/>
        <v>4</v>
      </c>
      <c r="B7" s="2" t="s">
        <v>10</v>
      </c>
      <c r="C7" s="3"/>
      <c r="D7" s="3"/>
      <c r="E7" s="4">
        <f>C7*'Đơn giá'!$D$4/1000000</f>
        <v>0</v>
      </c>
      <c r="F7" s="4">
        <f>D7*'Đơn giá'!$D$14/1000000</f>
        <v>0</v>
      </c>
      <c r="G7" s="49">
        <f t="shared" si="0"/>
        <v>0</v>
      </c>
      <c r="H7" s="14">
        <f t="shared" si="1"/>
        <v>0</v>
      </c>
      <c r="I7" s="14">
        <f t="shared" si="2"/>
        <v>0</v>
      </c>
      <c r="J7" s="14">
        <f t="shared" si="3"/>
        <v>0</v>
      </c>
    </row>
    <row r="8" spans="1:12" ht="16.5" x14ac:dyDescent="0.25">
      <c r="A8" s="1">
        <f t="shared" si="4"/>
        <v>5</v>
      </c>
      <c r="B8" s="2" t="s">
        <v>63</v>
      </c>
      <c r="C8" s="3"/>
      <c r="D8" s="3"/>
      <c r="E8" s="4">
        <f>C8*'Đơn giá'!$D$4/1000000</f>
        <v>0</v>
      </c>
      <c r="F8" s="4">
        <f>D8*'Đơn giá'!$D$14/1000000</f>
        <v>0</v>
      </c>
      <c r="G8" s="49">
        <f t="shared" si="0"/>
        <v>0</v>
      </c>
      <c r="H8" s="14">
        <f t="shared" si="1"/>
        <v>0</v>
      </c>
      <c r="I8" s="14">
        <f t="shared" si="2"/>
        <v>0</v>
      </c>
      <c r="J8" s="14">
        <f t="shared" si="3"/>
        <v>0</v>
      </c>
    </row>
    <row r="9" spans="1:12" ht="16.5" x14ac:dyDescent="0.25">
      <c r="A9" s="1">
        <f t="shared" si="4"/>
        <v>6</v>
      </c>
      <c r="B9" s="2" t="s">
        <v>12</v>
      </c>
      <c r="C9" s="3"/>
      <c r="D9" s="3"/>
      <c r="E9" s="4">
        <f>C9*'Đơn giá'!$D$4/1000000</f>
        <v>0</v>
      </c>
      <c r="F9" s="4">
        <f>D9*'Đơn giá'!$D$14/1000000</f>
        <v>0</v>
      </c>
      <c r="G9" s="49">
        <f t="shared" si="0"/>
        <v>0</v>
      </c>
      <c r="H9" s="14">
        <f t="shared" si="1"/>
        <v>0</v>
      </c>
      <c r="I9" s="14">
        <f t="shared" si="2"/>
        <v>0</v>
      </c>
      <c r="J9" s="14">
        <f t="shared" si="3"/>
        <v>0</v>
      </c>
    </row>
    <row r="10" spans="1:12" ht="16.5" x14ac:dyDescent="0.25">
      <c r="A10" s="1">
        <f t="shared" si="4"/>
        <v>7</v>
      </c>
      <c r="B10" s="2" t="s">
        <v>13</v>
      </c>
      <c r="C10" s="6">
        <v>4</v>
      </c>
      <c r="D10" s="6">
        <v>0</v>
      </c>
      <c r="E10" s="4">
        <f>C10*'Đơn giá'!$D$4/1000000</f>
        <v>1774.6559999999999</v>
      </c>
      <c r="F10" s="4">
        <f>D10*'Đơn giá'!$D$14/1000000</f>
        <v>0</v>
      </c>
      <c r="G10" s="49">
        <f t="shared" si="0"/>
        <v>1774.6559999999999</v>
      </c>
      <c r="H10" s="14">
        <f t="shared" si="1"/>
        <v>976.06080000000009</v>
      </c>
      <c r="I10" s="14">
        <f t="shared" si="2"/>
        <v>532.39679999999998</v>
      </c>
      <c r="J10" s="14">
        <f t="shared" si="3"/>
        <v>266.19839999999999</v>
      </c>
    </row>
    <row r="11" spans="1:12" ht="16.5" x14ac:dyDescent="0.25">
      <c r="A11" s="1">
        <f t="shared" si="4"/>
        <v>8</v>
      </c>
      <c r="B11" s="2" t="s">
        <v>14</v>
      </c>
      <c r="C11" s="6"/>
      <c r="D11" s="6"/>
      <c r="E11" s="4">
        <f>C11*'Đơn giá'!$D$4/1000000</f>
        <v>0</v>
      </c>
      <c r="F11" s="4">
        <f>D11*'Đơn giá'!$D$14/1000000</f>
        <v>0</v>
      </c>
      <c r="G11" s="49">
        <f t="shared" si="0"/>
        <v>0</v>
      </c>
      <c r="H11" s="14">
        <f t="shared" si="1"/>
        <v>0</v>
      </c>
      <c r="I11" s="14">
        <f t="shared" si="2"/>
        <v>0</v>
      </c>
      <c r="J11" s="14">
        <f t="shared" si="3"/>
        <v>0</v>
      </c>
    </row>
    <row r="12" spans="1:12" ht="23.25" customHeight="1" x14ac:dyDescent="0.25">
      <c r="A12" s="1">
        <f t="shared" si="4"/>
        <v>9</v>
      </c>
      <c r="B12" s="7" t="s">
        <v>15</v>
      </c>
      <c r="C12" s="3"/>
      <c r="D12" s="3"/>
      <c r="E12" s="4">
        <f>C12*'Đơn giá'!$D$4/1000000</f>
        <v>0</v>
      </c>
      <c r="F12" s="4">
        <f>D12*'Đơn giá'!$D$14/1000000</f>
        <v>0</v>
      </c>
      <c r="G12" s="49">
        <f t="shared" si="0"/>
        <v>0</v>
      </c>
      <c r="H12" s="14">
        <f t="shared" si="1"/>
        <v>0</v>
      </c>
      <c r="I12" s="14">
        <f t="shared" si="2"/>
        <v>0</v>
      </c>
      <c r="J12" s="14">
        <f t="shared" si="3"/>
        <v>0</v>
      </c>
    </row>
    <row r="13" spans="1:12" ht="16.5" x14ac:dyDescent="0.25">
      <c r="A13" s="1">
        <f t="shared" si="4"/>
        <v>10</v>
      </c>
      <c r="B13" s="7" t="s">
        <v>16</v>
      </c>
      <c r="C13" s="3">
        <v>50</v>
      </c>
      <c r="D13" s="3">
        <v>22</v>
      </c>
      <c r="E13" s="4">
        <f>C13*'Đơn giá'!$D$4/1000000</f>
        <v>22183.200000000001</v>
      </c>
      <c r="F13" s="4">
        <f>D13*'Đơn giá'!$D$14/1000000</f>
        <v>1320</v>
      </c>
      <c r="G13" s="49">
        <f t="shared" si="0"/>
        <v>23503.200000000001</v>
      </c>
      <c r="H13" s="14">
        <f t="shared" si="1"/>
        <v>12926.760000000002</v>
      </c>
      <c r="I13" s="14">
        <f t="shared" si="2"/>
        <v>7050.96</v>
      </c>
      <c r="J13" s="14">
        <f t="shared" si="3"/>
        <v>3525.48</v>
      </c>
    </row>
    <row r="14" spans="1:12" ht="33" customHeight="1" x14ac:dyDescent="0.25">
      <c r="A14" s="1">
        <f t="shared" si="4"/>
        <v>11</v>
      </c>
      <c r="B14" s="7" t="s">
        <v>17</v>
      </c>
      <c r="C14" s="3"/>
      <c r="D14" s="3"/>
      <c r="E14" s="4">
        <f>C14*'Đơn giá'!$D$4/1000000</f>
        <v>0</v>
      </c>
      <c r="F14" s="4">
        <f>D14*'Đơn giá'!$D$14/1000000</f>
        <v>0</v>
      </c>
      <c r="G14" s="49">
        <f t="shared" si="0"/>
        <v>0</v>
      </c>
      <c r="H14" s="14">
        <f t="shared" si="1"/>
        <v>0</v>
      </c>
      <c r="I14" s="14">
        <f t="shared" si="2"/>
        <v>0</v>
      </c>
      <c r="J14" s="14">
        <f t="shared" si="3"/>
        <v>0</v>
      </c>
    </row>
    <row r="15" spans="1:12" x14ac:dyDescent="0.2">
      <c r="A15" s="53" t="s">
        <v>37</v>
      </c>
      <c r="B15" s="54"/>
      <c r="C15" s="23">
        <f>SUM(C4:C14)</f>
        <v>69</v>
      </c>
      <c r="D15" s="23">
        <f t="shared" ref="D15:J15" si="5">SUM(D4:D14)</f>
        <v>45</v>
      </c>
      <c r="E15" s="24">
        <f t="shared" si="5"/>
        <v>30612.816000000003</v>
      </c>
      <c r="F15" s="24">
        <f t="shared" si="5"/>
        <v>2700</v>
      </c>
      <c r="G15" s="24">
        <f t="shared" si="5"/>
        <v>33312.816000000006</v>
      </c>
      <c r="H15" s="24">
        <f t="shared" si="5"/>
        <v>18322.048800000004</v>
      </c>
      <c r="I15" s="24">
        <f t="shared" si="5"/>
        <v>9993.8447999999989</v>
      </c>
      <c r="J15" s="24">
        <f t="shared" si="5"/>
        <v>4996.9223999999995</v>
      </c>
    </row>
  </sheetData>
  <mergeCells count="3">
    <mergeCell ref="A15:B15"/>
    <mergeCell ref="A1:J1"/>
    <mergeCell ref="I2:J2"/>
  </mergeCells>
  <pageMargins left="0.31496062992125984" right="0.31496062992125984" top="0.74803149606299213" bottom="0.74803149606299213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7"/>
  <sheetViews>
    <sheetView workbookViewId="0">
      <selection activeCell="A2" sqref="A2:L2"/>
    </sheetView>
  </sheetViews>
  <sheetFormatPr defaultColWidth="9.125" defaultRowHeight="15" x14ac:dyDescent="0.25"/>
  <cols>
    <col min="1" max="1" width="6.25" style="25" customWidth="1"/>
    <col min="2" max="2" width="22.625" style="25" customWidth="1"/>
    <col min="3" max="6" width="7.875" style="25" customWidth="1"/>
    <col min="7" max="7" width="11.625" style="25" bestFit="1" customWidth="1"/>
    <col min="8" max="8" width="10.375" style="25" bestFit="1" customWidth="1"/>
    <col min="9" max="9" width="10.625" style="25" customWidth="1"/>
    <col min="10" max="10" width="11.375" style="25" customWidth="1"/>
    <col min="11" max="11" width="11.625" style="25" bestFit="1" customWidth="1"/>
    <col min="12" max="12" width="11.875" style="25" customWidth="1"/>
    <col min="13" max="13" width="26" style="25" customWidth="1"/>
    <col min="14" max="14" width="17.375" style="25" customWidth="1"/>
    <col min="15" max="16384" width="9.125" style="25"/>
  </cols>
  <sheetData>
    <row r="2" spans="1:12" ht="52.5" customHeight="1" x14ac:dyDescent="0.25">
      <c r="A2" s="55" t="s">
        <v>67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2" ht="15.75" x14ac:dyDescent="0.25">
      <c r="K3" s="56" t="s">
        <v>38</v>
      </c>
      <c r="L3" s="56"/>
    </row>
    <row r="4" spans="1:12" ht="15.75" customHeight="1" x14ac:dyDescent="0.25">
      <c r="A4" s="59" t="s">
        <v>0</v>
      </c>
      <c r="B4" s="59" t="s">
        <v>1</v>
      </c>
      <c r="C4" s="61" t="s">
        <v>20</v>
      </c>
      <c r="D4" s="62"/>
      <c r="E4" s="61" t="s">
        <v>21</v>
      </c>
      <c r="F4" s="62"/>
      <c r="G4" s="57" t="s">
        <v>4</v>
      </c>
      <c r="H4" s="57" t="s">
        <v>5</v>
      </c>
      <c r="I4" s="57" t="s">
        <v>6</v>
      </c>
      <c r="J4" s="57" t="s">
        <v>60</v>
      </c>
      <c r="K4" s="57" t="s">
        <v>34</v>
      </c>
      <c r="L4" s="57" t="s">
        <v>62</v>
      </c>
    </row>
    <row r="5" spans="1:12" ht="47.25" customHeight="1" x14ac:dyDescent="0.25">
      <c r="A5" s="60"/>
      <c r="B5" s="60"/>
      <c r="C5" s="18" t="s">
        <v>35</v>
      </c>
      <c r="D5" s="18" t="s">
        <v>36</v>
      </c>
      <c r="E5" s="18" t="s">
        <v>35</v>
      </c>
      <c r="F5" s="18" t="s">
        <v>36</v>
      </c>
      <c r="G5" s="58"/>
      <c r="H5" s="58"/>
      <c r="I5" s="58"/>
      <c r="J5" s="58"/>
      <c r="K5" s="58"/>
      <c r="L5" s="58"/>
    </row>
    <row r="6" spans="1:12" ht="20.25" customHeight="1" x14ac:dyDescent="0.25">
      <c r="A6" s="1">
        <v>1</v>
      </c>
      <c r="B6" s="2" t="s">
        <v>7</v>
      </c>
      <c r="C6" s="3"/>
      <c r="D6" s="3"/>
      <c r="E6" s="3"/>
      <c r="F6" s="3"/>
      <c r="G6" s="4">
        <f>(C6+D6)*250</f>
        <v>0</v>
      </c>
      <c r="H6" s="4">
        <f>(E6+F6)*250*30%</f>
        <v>0</v>
      </c>
      <c r="I6" s="50">
        <f>G6+H6</f>
        <v>0</v>
      </c>
      <c r="J6" s="14">
        <f>I6*5%</f>
        <v>0</v>
      </c>
      <c r="K6" s="14">
        <f>I6*30%</f>
        <v>0</v>
      </c>
      <c r="L6" s="14">
        <f>I6*15%</f>
        <v>0</v>
      </c>
    </row>
    <row r="7" spans="1:12" ht="20.25" customHeight="1" x14ac:dyDescent="0.25">
      <c r="A7" s="1">
        <f>A6+1</f>
        <v>2</v>
      </c>
      <c r="B7" s="2" t="s">
        <v>8</v>
      </c>
      <c r="C7" s="3">
        <v>6</v>
      </c>
      <c r="D7" s="3">
        <v>8</v>
      </c>
      <c r="E7" s="3">
        <v>4</v>
      </c>
      <c r="F7" s="3">
        <v>2</v>
      </c>
      <c r="G7" s="4">
        <f t="shared" ref="G7:G16" si="0">(C7+D7)*250</f>
        <v>3500</v>
      </c>
      <c r="H7" s="4">
        <f t="shared" ref="H7:H16" si="1">(E7+F7)*250*30%</f>
        <v>450</v>
      </c>
      <c r="I7" s="50">
        <f t="shared" ref="I7:I16" si="2">G7+H7</f>
        <v>3950</v>
      </c>
      <c r="J7" s="14">
        <f t="shared" ref="J7:J16" si="3">I7*5%</f>
        <v>197.5</v>
      </c>
      <c r="K7" s="14">
        <f t="shared" ref="K7:K16" si="4">I7*30%</f>
        <v>1185</v>
      </c>
      <c r="L7" s="14">
        <f t="shared" ref="L7:L16" si="5">I7*15%</f>
        <v>592.5</v>
      </c>
    </row>
    <row r="8" spans="1:12" ht="20.25" customHeight="1" x14ac:dyDescent="0.25">
      <c r="A8" s="1">
        <f t="shared" ref="A8:A16" si="6">A7+1</f>
        <v>3</v>
      </c>
      <c r="B8" s="2" t="s">
        <v>9</v>
      </c>
      <c r="C8" s="3">
        <v>2</v>
      </c>
      <c r="D8" s="3">
        <v>2</v>
      </c>
      <c r="E8" s="3">
        <v>1</v>
      </c>
      <c r="F8" s="3">
        <v>0</v>
      </c>
      <c r="G8" s="4">
        <f t="shared" si="0"/>
        <v>1000</v>
      </c>
      <c r="H8" s="4">
        <f t="shared" si="1"/>
        <v>75</v>
      </c>
      <c r="I8" s="50">
        <f t="shared" si="2"/>
        <v>1075</v>
      </c>
      <c r="J8" s="14">
        <f t="shared" si="3"/>
        <v>53.75</v>
      </c>
      <c r="K8" s="14">
        <f t="shared" si="4"/>
        <v>322.5</v>
      </c>
      <c r="L8" s="14">
        <f t="shared" si="5"/>
        <v>161.25</v>
      </c>
    </row>
    <row r="9" spans="1:12" ht="20.25" customHeight="1" x14ac:dyDescent="0.25">
      <c r="A9" s="1">
        <f t="shared" si="6"/>
        <v>4</v>
      </c>
      <c r="B9" s="2" t="s">
        <v>10</v>
      </c>
      <c r="C9" s="3"/>
      <c r="D9" s="3"/>
      <c r="E9" s="3"/>
      <c r="F9" s="3"/>
      <c r="G9" s="4">
        <f t="shared" si="0"/>
        <v>0</v>
      </c>
      <c r="H9" s="4">
        <f t="shared" si="1"/>
        <v>0</v>
      </c>
      <c r="I9" s="50">
        <f t="shared" si="2"/>
        <v>0</v>
      </c>
      <c r="J9" s="14">
        <f t="shared" si="3"/>
        <v>0</v>
      </c>
      <c r="K9" s="14">
        <f t="shared" si="4"/>
        <v>0</v>
      </c>
      <c r="L9" s="14">
        <f t="shared" si="5"/>
        <v>0</v>
      </c>
    </row>
    <row r="10" spans="1:12" ht="20.25" customHeight="1" x14ac:dyDescent="0.25">
      <c r="A10" s="1">
        <f t="shared" si="6"/>
        <v>5</v>
      </c>
      <c r="B10" s="2" t="s">
        <v>63</v>
      </c>
      <c r="C10" s="3"/>
      <c r="D10" s="3"/>
      <c r="E10" s="3"/>
      <c r="F10" s="3"/>
      <c r="G10" s="4">
        <f t="shared" si="0"/>
        <v>0</v>
      </c>
      <c r="H10" s="4">
        <f t="shared" si="1"/>
        <v>0</v>
      </c>
      <c r="I10" s="50">
        <f t="shared" si="2"/>
        <v>0</v>
      </c>
      <c r="J10" s="14">
        <f t="shared" si="3"/>
        <v>0</v>
      </c>
      <c r="K10" s="14">
        <f t="shared" si="4"/>
        <v>0</v>
      </c>
      <c r="L10" s="14">
        <f t="shared" si="5"/>
        <v>0</v>
      </c>
    </row>
    <row r="11" spans="1:12" ht="20.25" customHeight="1" x14ac:dyDescent="0.25">
      <c r="A11" s="1">
        <f t="shared" si="6"/>
        <v>6</v>
      </c>
      <c r="B11" s="2" t="s">
        <v>12</v>
      </c>
      <c r="C11" s="3"/>
      <c r="D11" s="3"/>
      <c r="E11" s="3"/>
      <c r="F11" s="3"/>
      <c r="G11" s="4">
        <f t="shared" si="0"/>
        <v>0</v>
      </c>
      <c r="H11" s="4">
        <f t="shared" si="1"/>
        <v>0</v>
      </c>
      <c r="I11" s="50">
        <f t="shared" si="2"/>
        <v>0</v>
      </c>
      <c r="J11" s="14">
        <f t="shared" si="3"/>
        <v>0</v>
      </c>
      <c r="K11" s="14">
        <f t="shared" si="4"/>
        <v>0</v>
      </c>
      <c r="L11" s="14">
        <f t="shared" si="5"/>
        <v>0</v>
      </c>
    </row>
    <row r="12" spans="1:12" ht="20.25" customHeight="1" x14ac:dyDescent="0.25">
      <c r="A12" s="1">
        <f t="shared" si="6"/>
        <v>7</v>
      </c>
      <c r="B12" s="2" t="s">
        <v>13</v>
      </c>
      <c r="C12" s="6">
        <v>2</v>
      </c>
      <c r="D12" s="6">
        <v>0</v>
      </c>
      <c r="E12" s="6">
        <v>0</v>
      </c>
      <c r="F12" s="6">
        <v>0</v>
      </c>
      <c r="G12" s="4">
        <f t="shared" si="0"/>
        <v>500</v>
      </c>
      <c r="H12" s="4">
        <f t="shared" si="1"/>
        <v>0</v>
      </c>
      <c r="I12" s="50">
        <f t="shared" si="2"/>
        <v>500</v>
      </c>
      <c r="J12" s="14">
        <f t="shared" si="3"/>
        <v>25</v>
      </c>
      <c r="K12" s="14">
        <f t="shared" si="4"/>
        <v>150</v>
      </c>
      <c r="L12" s="14">
        <f t="shared" si="5"/>
        <v>75</v>
      </c>
    </row>
    <row r="13" spans="1:12" ht="20.25" customHeight="1" x14ac:dyDescent="0.25">
      <c r="A13" s="1">
        <f t="shared" si="6"/>
        <v>8</v>
      </c>
      <c r="B13" s="2" t="s">
        <v>14</v>
      </c>
      <c r="C13" s="6"/>
      <c r="D13" s="6"/>
      <c r="E13" s="6"/>
      <c r="F13" s="5"/>
      <c r="G13" s="4">
        <f t="shared" si="0"/>
        <v>0</v>
      </c>
      <c r="H13" s="4">
        <f t="shared" si="1"/>
        <v>0</v>
      </c>
      <c r="I13" s="50">
        <f t="shared" si="2"/>
        <v>0</v>
      </c>
      <c r="J13" s="14">
        <f t="shared" si="3"/>
        <v>0</v>
      </c>
      <c r="K13" s="14">
        <f t="shared" si="4"/>
        <v>0</v>
      </c>
      <c r="L13" s="14">
        <f t="shared" si="5"/>
        <v>0</v>
      </c>
    </row>
    <row r="14" spans="1:12" ht="20.25" customHeight="1" x14ac:dyDescent="0.25">
      <c r="A14" s="1">
        <f t="shared" si="6"/>
        <v>9</v>
      </c>
      <c r="B14" s="7" t="s">
        <v>15</v>
      </c>
      <c r="C14" s="6"/>
      <c r="D14" s="6"/>
      <c r="E14" s="6"/>
      <c r="F14" s="3"/>
      <c r="G14" s="4">
        <f t="shared" si="0"/>
        <v>0</v>
      </c>
      <c r="H14" s="4">
        <f t="shared" si="1"/>
        <v>0</v>
      </c>
      <c r="I14" s="50">
        <f t="shared" si="2"/>
        <v>0</v>
      </c>
      <c r="J14" s="14">
        <f t="shared" si="3"/>
        <v>0</v>
      </c>
      <c r="K14" s="14">
        <f t="shared" si="4"/>
        <v>0</v>
      </c>
      <c r="L14" s="14">
        <f t="shared" si="5"/>
        <v>0</v>
      </c>
    </row>
    <row r="15" spans="1:12" ht="20.25" customHeight="1" x14ac:dyDescent="0.25">
      <c r="A15" s="1">
        <f t="shared" si="6"/>
        <v>10</v>
      </c>
      <c r="B15" s="7" t="s">
        <v>16</v>
      </c>
      <c r="C15" s="6">
        <v>10</v>
      </c>
      <c r="D15" s="6">
        <v>4</v>
      </c>
      <c r="E15" s="6">
        <v>5</v>
      </c>
      <c r="F15" s="3">
        <v>2</v>
      </c>
      <c r="G15" s="4">
        <f t="shared" si="0"/>
        <v>3500</v>
      </c>
      <c r="H15" s="4">
        <f t="shared" si="1"/>
        <v>525</v>
      </c>
      <c r="I15" s="50">
        <f t="shared" si="2"/>
        <v>4025</v>
      </c>
      <c r="J15" s="14">
        <f t="shared" si="3"/>
        <v>201.25</v>
      </c>
      <c r="K15" s="14">
        <f t="shared" si="4"/>
        <v>1207.5</v>
      </c>
      <c r="L15" s="14">
        <f t="shared" si="5"/>
        <v>603.75</v>
      </c>
    </row>
    <row r="16" spans="1:12" ht="34.5" customHeight="1" x14ac:dyDescent="0.25">
      <c r="A16" s="1">
        <f t="shared" si="6"/>
        <v>11</v>
      </c>
      <c r="B16" s="7" t="s">
        <v>39</v>
      </c>
      <c r="C16" s="3"/>
      <c r="D16" s="3"/>
      <c r="E16" s="3"/>
      <c r="F16" s="3"/>
      <c r="G16" s="4">
        <f t="shared" si="0"/>
        <v>0</v>
      </c>
      <c r="H16" s="4">
        <f t="shared" si="1"/>
        <v>0</v>
      </c>
      <c r="I16" s="50">
        <f t="shared" si="2"/>
        <v>0</v>
      </c>
      <c r="J16" s="14">
        <f t="shared" si="3"/>
        <v>0</v>
      </c>
      <c r="K16" s="15">
        <f t="shared" si="4"/>
        <v>0</v>
      </c>
      <c r="L16" s="14">
        <f t="shared" si="5"/>
        <v>0</v>
      </c>
    </row>
    <row r="17" spans="1:12" x14ac:dyDescent="0.25">
      <c r="A17" s="53" t="s">
        <v>37</v>
      </c>
      <c r="B17" s="54"/>
      <c r="C17" s="24">
        <f>SUM(C6:C16)</f>
        <v>20</v>
      </c>
      <c r="D17" s="24">
        <f t="shared" ref="D17:L17" si="7">SUM(D6:D16)</f>
        <v>14</v>
      </c>
      <c r="E17" s="24">
        <f t="shared" si="7"/>
        <v>10</v>
      </c>
      <c r="F17" s="24">
        <f t="shared" si="7"/>
        <v>4</v>
      </c>
      <c r="G17" s="24">
        <f t="shared" si="7"/>
        <v>8500</v>
      </c>
      <c r="H17" s="24">
        <f t="shared" si="7"/>
        <v>1050</v>
      </c>
      <c r="I17" s="24">
        <f t="shared" si="7"/>
        <v>9550</v>
      </c>
      <c r="J17" s="24">
        <f t="shared" si="7"/>
        <v>477.5</v>
      </c>
      <c r="K17" s="24">
        <f t="shared" si="7"/>
        <v>2865</v>
      </c>
      <c r="L17" s="24">
        <f t="shared" si="7"/>
        <v>1432.5</v>
      </c>
    </row>
  </sheetData>
  <mergeCells count="13">
    <mergeCell ref="L4:L5"/>
    <mergeCell ref="A17:B17"/>
    <mergeCell ref="A2:L2"/>
    <mergeCell ref="A4:A5"/>
    <mergeCell ref="B4:B5"/>
    <mergeCell ref="C4:D4"/>
    <mergeCell ref="E4:F4"/>
    <mergeCell ref="G4:G5"/>
    <mergeCell ref="H4:H5"/>
    <mergeCell ref="I4:I5"/>
    <mergeCell ref="J4:J5"/>
    <mergeCell ref="K4:K5"/>
    <mergeCell ref="K3:L3"/>
  </mergeCells>
  <pageMargins left="0.31496062992125984" right="0.31496062992125984" top="0.74803149606299213" bottom="0.74803149606299213" header="0.31496062992125984" footer="0.31496062992125984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1"/>
  <sheetViews>
    <sheetView tabSelected="1" workbookViewId="0">
      <selection activeCell="G10" sqref="G10"/>
    </sheetView>
  </sheetViews>
  <sheetFormatPr defaultRowHeight="15" x14ac:dyDescent="0.25"/>
  <cols>
    <col min="1" max="1" width="6.25" customWidth="1"/>
    <col min="2" max="2" width="24.375" customWidth="1"/>
    <col min="5" max="5" width="10.375" customWidth="1"/>
    <col min="6" max="6" width="11.375" customWidth="1"/>
    <col min="7" max="7" width="12.875" style="28" customWidth="1"/>
    <col min="8" max="8" width="12" customWidth="1"/>
    <col min="9" max="9" width="13.125" style="21" customWidth="1"/>
    <col min="10" max="10" width="11.125" style="20" customWidth="1"/>
    <col min="11" max="11" width="10.625" bestFit="1" customWidth="1"/>
    <col min="12" max="12" width="4.875" bestFit="1" customWidth="1"/>
    <col min="13" max="13" width="26" customWidth="1"/>
    <col min="14" max="14" width="17.375" customWidth="1"/>
  </cols>
  <sheetData>
    <row r="2" spans="1:12" ht="50.25" customHeight="1" x14ac:dyDescent="0.2">
      <c r="A2" s="55" t="s">
        <v>68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27"/>
    </row>
    <row r="3" spans="1:12" ht="15.75" x14ac:dyDescent="0.25">
      <c r="J3" s="56" t="s">
        <v>38</v>
      </c>
      <c r="K3" s="56"/>
    </row>
    <row r="4" spans="1:12" ht="47.25" x14ac:dyDescent="0.2">
      <c r="A4" s="17" t="s">
        <v>0</v>
      </c>
      <c r="B4" s="17" t="s">
        <v>1</v>
      </c>
      <c r="C4" s="18" t="s">
        <v>32</v>
      </c>
      <c r="D4" s="19" t="s">
        <v>33</v>
      </c>
      <c r="E4" s="19" t="s">
        <v>4</v>
      </c>
      <c r="F4" s="19" t="s">
        <v>5</v>
      </c>
      <c r="G4" s="26" t="s">
        <v>6</v>
      </c>
      <c r="H4" s="41" t="s">
        <v>60</v>
      </c>
      <c r="I4" s="41" t="s">
        <v>34</v>
      </c>
      <c r="J4" s="41" t="s">
        <v>62</v>
      </c>
      <c r="K4" s="43" t="s">
        <v>46</v>
      </c>
    </row>
    <row r="5" spans="1:12" ht="16.5" x14ac:dyDescent="0.25">
      <c r="A5" s="1">
        <v>1</v>
      </c>
      <c r="B5" s="2" t="s">
        <v>7</v>
      </c>
      <c r="C5" s="3"/>
      <c r="D5" s="3"/>
      <c r="E5" s="4">
        <f>'Đơn giá'!$D$5*C5/1000000</f>
        <v>0</v>
      </c>
      <c r="F5" s="4">
        <f>'Đơn giá'!$D$5*D5*15%/1000000</f>
        <v>0</v>
      </c>
      <c r="G5" s="51">
        <f>E5+F5</f>
        <v>0</v>
      </c>
      <c r="H5" s="22">
        <f>G5*55%</f>
        <v>0</v>
      </c>
      <c r="I5" s="22">
        <f>G5*30%</f>
        <v>0</v>
      </c>
      <c r="J5" s="22">
        <f>G5*15%</f>
        <v>0</v>
      </c>
      <c r="K5" s="36">
        <f>G5*30%</f>
        <v>0</v>
      </c>
    </row>
    <row r="6" spans="1:12" ht="16.5" x14ac:dyDescent="0.25">
      <c r="A6" s="1">
        <f>A5+1</f>
        <v>2</v>
      </c>
      <c r="B6" s="2" t="s">
        <v>8</v>
      </c>
      <c r="C6" s="45">
        <v>8</v>
      </c>
      <c r="D6" s="3">
        <v>0</v>
      </c>
      <c r="E6" s="4">
        <f>'Đơn giá'!$D$5*C6/1000000</f>
        <v>4140.8639999999996</v>
      </c>
      <c r="F6" s="4">
        <f>'Đơn giá'!$D$5*D6*15%/1000000</f>
        <v>0</v>
      </c>
      <c r="G6" s="51">
        <f t="shared" ref="G6:G15" si="0">E6+F6</f>
        <v>4140.8639999999996</v>
      </c>
      <c r="H6" s="22">
        <f t="shared" ref="H6:H15" si="1">G6*55%</f>
        <v>2277.4751999999999</v>
      </c>
      <c r="I6" s="22">
        <f t="shared" ref="I6:I15" si="2">G6*30%</f>
        <v>1242.2591999999997</v>
      </c>
      <c r="J6" s="22">
        <f t="shared" ref="J6:J15" si="3">G6*15%</f>
        <v>621.12959999999987</v>
      </c>
      <c r="K6" s="36">
        <f t="shared" ref="K6:K15" si="4">G6*30%</f>
        <v>1242.2591999999997</v>
      </c>
    </row>
    <row r="7" spans="1:12" ht="16.5" x14ac:dyDescent="0.25">
      <c r="A7" s="1">
        <f t="shared" ref="A7:A15" si="5">A6+1</f>
        <v>3</v>
      </c>
      <c r="B7" s="2" t="s">
        <v>9</v>
      </c>
      <c r="C7" s="3">
        <v>11</v>
      </c>
      <c r="D7" s="3">
        <v>2</v>
      </c>
      <c r="E7" s="4">
        <f>'Đơn giá'!$D$5*C7/1000000</f>
        <v>5693.6880000000001</v>
      </c>
      <c r="F7" s="4">
        <f>'Đơn giá'!$D$5*D7*15%/1000000</f>
        <v>155.2824</v>
      </c>
      <c r="G7" s="51">
        <f t="shared" si="0"/>
        <v>5848.9704000000002</v>
      </c>
      <c r="H7" s="22">
        <f t="shared" si="1"/>
        <v>3216.9337200000004</v>
      </c>
      <c r="I7" s="22">
        <f t="shared" si="2"/>
        <v>1754.69112</v>
      </c>
      <c r="J7" s="22">
        <f t="shared" si="3"/>
        <v>877.34555999999998</v>
      </c>
      <c r="K7" s="36">
        <f t="shared" si="4"/>
        <v>1754.69112</v>
      </c>
    </row>
    <row r="8" spans="1:12" ht="16.5" x14ac:dyDescent="0.25">
      <c r="A8" s="1">
        <f t="shared" si="5"/>
        <v>4</v>
      </c>
      <c r="B8" s="2" t="s">
        <v>10</v>
      </c>
      <c r="C8" s="3"/>
      <c r="D8" s="3"/>
      <c r="E8" s="4">
        <f>'Đơn giá'!$D$5*C8/1000000</f>
        <v>0</v>
      </c>
      <c r="F8" s="4">
        <f>'Đơn giá'!$D$5*D8*15%/1000000</f>
        <v>0</v>
      </c>
      <c r="G8" s="51">
        <f t="shared" si="0"/>
        <v>0</v>
      </c>
      <c r="H8" s="22">
        <f t="shared" si="1"/>
        <v>0</v>
      </c>
      <c r="I8" s="22">
        <f t="shared" si="2"/>
        <v>0</v>
      </c>
      <c r="J8" s="22">
        <f t="shared" si="3"/>
        <v>0</v>
      </c>
      <c r="K8" s="36">
        <f t="shared" si="4"/>
        <v>0</v>
      </c>
    </row>
    <row r="9" spans="1:12" ht="16.5" x14ac:dyDescent="0.25">
      <c r="A9" s="1">
        <f t="shared" si="5"/>
        <v>5</v>
      </c>
      <c r="B9" s="2" t="s">
        <v>63</v>
      </c>
      <c r="C9" s="3"/>
      <c r="D9" s="3"/>
      <c r="E9" s="4">
        <f>'Đơn giá'!$D$5*C9/1000000</f>
        <v>0</v>
      </c>
      <c r="F9" s="4">
        <f>'Đơn giá'!$D$5*D9*15%/1000000</f>
        <v>0</v>
      </c>
      <c r="G9" s="51">
        <f t="shared" si="0"/>
        <v>0</v>
      </c>
      <c r="H9" s="22">
        <f t="shared" si="1"/>
        <v>0</v>
      </c>
      <c r="I9" s="22">
        <f t="shared" si="2"/>
        <v>0</v>
      </c>
      <c r="J9" s="22">
        <f t="shared" si="3"/>
        <v>0</v>
      </c>
      <c r="K9" s="36">
        <f t="shared" si="4"/>
        <v>0</v>
      </c>
    </row>
    <row r="10" spans="1:12" ht="16.5" x14ac:dyDescent="0.25">
      <c r="A10" s="1">
        <f t="shared" si="5"/>
        <v>6</v>
      </c>
      <c r="B10" s="2" t="s">
        <v>12</v>
      </c>
      <c r="C10" s="3"/>
      <c r="D10" s="3"/>
      <c r="E10" s="4">
        <f>'Đơn giá'!$D$5*C10/1000000</f>
        <v>0</v>
      </c>
      <c r="F10" s="4">
        <f>'Đơn giá'!$D$5*D10*15%/1000000</f>
        <v>0</v>
      </c>
      <c r="G10" s="51">
        <f t="shared" si="0"/>
        <v>0</v>
      </c>
      <c r="H10" s="22">
        <f t="shared" si="1"/>
        <v>0</v>
      </c>
      <c r="I10" s="22">
        <f t="shared" si="2"/>
        <v>0</v>
      </c>
      <c r="J10" s="22">
        <f t="shared" si="3"/>
        <v>0</v>
      </c>
      <c r="K10" s="36">
        <f t="shared" si="4"/>
        <v>0</v>
      </c>
    </row>
    <row r="11" spans="1:12" ht="16.5" x14ac:dyDescent="0.25">
      <c r="A11" s="1">
        <f t="shared" si="5"/>
        <v>7</v>
      </c>
      <c r="B11" s="2" t="s">
        <v>13</v>
      </c>
      <c r="C11" s="6">
        <v>4</v>
      </c>
      <c r="D11" s="6">
        <v>0</v>
      </c>
      <c r="E11" s="4">
        <f>'Đơn giá'!$D$5*C11/1000000</f>
        <v>2070.4319999999998</v>
      </c>
      <c r="F11" s="4">
        <f>'Đơn giá'!$D$5*D11*15%/1000000</f>
        <v>0</v>
      </c>
      <c r="G11" s="51">
        <f t="shared" si="0"/>
        <v>2070.4319999999998</v>
      </c>
      <c r="H11" s="22">
        <f t="shared" si="1"/>
        <v>1138.7375999999999</v>
      </c>
      <c r="I11" s="22">
        <f t="shared" si="2"/>
        <v>621.12959999999987</v>
      </c>
      <c r="J11" s="22">
        <f t="shared" si="3"/>
        <v>310.56479999999993</v>
      </c>
      <c r="K11" s="36">
        <f t="shared" si="4"/>
        <v>621.12959999999987</v>
      </c>
    </row>
    <row r="12" spans="1:12" ht="16.5" x14ac:dyDescent="0.25">
      <c r="A12" s="1">
        <f t="shared" si="5"/>
        <v>8</v>
      </c>
      <c r="B12" s="2" t="s">
        <v>14</v>
      </c>
      <c r="C12" s="44"/>
      <c r="D12" s="6"/>
      <c r="E12" s="4">
        <f>'Đơn giá'!$D$5*C12/1000000</f>
        <v>0</v>
      </c>
      <c r="F12" s="4">
        <f>'Đơn giá'!$D$5*D12*15%/1000000</f>
        <v>0</v>
      </c>
      <c r="G12" s="51">
        <f t="shared" si="0"/>
        <v>0</v>
      </c>
      <c r="H12" s="22">
        <f t="shared" si="1"/>
        <v>0</v>
      </c>
      <c r="I12" s="22">
        <f t="shared" si="2"/>
        <v>0</v>
      </c>
      <c r="J12" s="22">
        <f t="shared" si="3"/>
        <v>0</v>
      </c>
      <c r="K12" s="36">
        <f t="shared" si="4"/>
        <v>0</v>
      </c>
    </row>
    <row r="13" spans="1:12" ht="16.5" x14ac:dyDescent="0.25">
      <c r="A13" s="1">
        <f t="shared" si="5"/>
        <v>9</v>
      </c>
      <c r="B13" s="7" t="s">
        <v>15</v>
      </c>
      <c r="C13" s="6"/>
      <c r="D13" s="3"/>
      <c r="E13" s="4">
        <f>'Đơn giá'!$D$5*C13/1000000</f>
        <v>0</v>
      </c>
      <c r="F13" s="4">
        <f>'Đơn giá'!$D$5*D13*15%/1000000</f>
        <v>0</v>
      </c>
      <c r="G13" s="51">
        <f t="shared" si="0"/>
        <v>0</v>
      </c>
      <c r="H13" s="22">
        <f t="shared" si="1"/>
        <v>0</v>
      </c>
      <c r="I13" s="22">
        <f t="shared" si="2"/>
        <v>0</v>
      </c>
      <c r="J13" s="22">
        <f t="shared" si="3"/>
        <v>0</v>
      </c>
      <c r="K13" s="36">
        <f t="shared" si="4"/>
        <v>0</v>
      </c>
    </row>
    <row r="14" spans="1:12" ht="16.5" x14ac:dyDescent="0.25">
      <c r="A14" s="1">
        <f t="shared" si="5"/>
        <v>10</v>
      </c>
      <c r="B14" s="7" t="s">
        <v>16</v>
      </c>
      <c r="C14" s="6">
        <v>46</v>
      </c>
      <c r="D14" s="3">
        <v>0</v>
      </c>
      <c r="E14" s="4">
        <f>'Đơn giá'!$D$5*C14/1000000</f>
        <v>23809.968000000001</v>
      </c>
      <c r="F14" s="4">
        <f>'Đơn giá'!$D$5*D14*15%/1000000</f>
        <v>0</v>
      </c>
      <c r="G14" s="51">
        <f t="shared" si="0"/>
        <v>23809.968000000001</v>
      </c>
      <c r="H14" s="22">
        <f t="shared" si="1"/>
        <v>13095.482400000001</v>
      </c>
      <c r="I14" s="22">
        <f t="shared" si="2"/>
        <v>7142.9903999999997</v>
      </c>
      <c r="J14" s="22">
        <f t="shared" si="3"/>
        <v>3571.4951999999998</v>
      </c>
      <c r="K14" s="36">
        <f t="shared" si="4"/>
        <v>7142.9903999999997</v>
      </c>
    </row>
    <row r="15" spans="1:12" ht="38.25" customHeight="1" x14ac:dyDescent="0.25">
      <c r="A15" s="1">
        <f t="shared" si="5"/>
        <v>11</v>
      </c>
      <c r="B15" s="7" t="s">
        <v>17</v>
      </c>
      <c r="C15" s="3"/>
      <c r="D15" s="3"/>
      <c r="E15" s="4">
        <f>'Đơn giá'!$D$5*C15/1000000</f>
        <v>0</v>
      </c>
      <c r="F15" s="4">
        <f>'Đơn giá'!$D$5*D15*15%/1000000</f>
        <v>0</v>
      </c>
      <c r="G15" s="51">
        <f t="shared" si="0"/>
        <v>0</v>
      </c>
      <c r="H15" s="22">
        <f t="shared" si="1"/>
        <v>0</v>
      </c>
      <c r="I15" s="22">
        <f t="shared" si="2"/>
        <v>0</v>
      </c>
      <c r="J15" s="22">
        <f t="shared" si="3"/>
        <v>0</v>
      </c>
      <c r="K15" s="36">
        <f t="shared" si="4"/>
        <v>0</v>
      </c>
    </row>
    <row r="16" spans="1:12" ht="14.25" x14ac:dyDescent="0.2">
      <c r="A16" s="53" t="s">
        <v>37</v>
      </c>
      <c r="B16" s="54"/>
      <c r="C16" s="23">
        <f>SUM(C5:C15)</f>
        <v>69</v>
      </c>
      <c r="D16" s="23">
        <f t="shared" ref="D16:J16" si="6">SUM(D5:D15)</f>
        <v>2</v>
      </c>
      <c r="E16" s="24">
        <f t="shared" si="6"/>
        <v>35714.952000000005</v>
      </c>
      <c r="F16" s="24">
        <f t="shared" si="6"/>
        <v>155.2824</v>
      </c>
      <c r="G16" s="24">
        <f t="shared" si="6"/>
        <v>35870.234400000001</v>
      </c>
      <c r="H16" s="24">
        <f t="shared" si="6"/>
        <v>19728.628920000003</v>
      </c>
      <c r="I16" s="24">
        <f t="shared" si="6"/>
        <v>10761.070319999999</v>
      </c>
      <c r="J16" s="24">
        <f t="shared" si="6"/>
        <v>5380.5351599999995</v>
      </c>
      <c r="K16" s="24">
        <f t="shared" ref="K16" si="7">SUM(K5:K15)</f>
        <v>10761.070319999999</v>
      </c>
    </row>
    <row r="20" spans="7:10" ht="14.25" x14ac:dyDescent="0.2">
      <c r="G20"/>
      <c r="I20"/>
      <c r="J20"/>
    </row>
    <row r="21" spans="7:10" ht="14.25" x14ac:dyDescent="0.2">
      <c r="G21"/>
      <c r="I21"/>
      <c r="J21"/>
    </row>
    <row r="22" spans="7:10" ht="14.25" x14ac:dyDescent="0.2">
      <c r="G22"/>
      <c r="I22"/>
      <c r="J22"/>
    </row>
    <row r="23" spans="7:10" ht="14.25" x14ac:dyDescent="0.2">
      <c r="G23"/>
      <c r="I23"/>
      <c r="J23"/>
    </row>
    <row r="24" spans="7:10" ht="14.25" x14ac:dyDescent="0.2">
      <c r="G24"/>
      <c r="I24"/>
      <c r="J24"/>
    </row>
    <row r="25" spans="7:10" ht="14.25" x14ac:dyDescent="0.2">
      <c r="G25"/>
      <c r="I25"/>
      <c r="J25"/>
    </row>
    <row r="26" spans="7:10" ht="14.25" x14ac:dyDescent="0.2">
      <c r="G26"/>
      <c r="I26"/>
      <c r="J26"/>
    </row>
    <row r="27" spans="7:10" ht="14.25" x14ac:dyDescent="0.2">
      <c r="G27"/>
      <c r="I27"/>
      <c r="J27"/>
    </row>
    <row r="28" spans="7:10" ht="14.25" x14ac:dyDescent="0.2">
      <c r="G28"/>
      <c r="I28"/>
      <c r="J28"/>
    </row>
    <row r="29" spans="7:10" ht="14.25" x14ac:dyDescent="0.2">
      <c r="G29"/>
      <c r="I29"/>
      <c r="J29"/>
    </row>
    <row r="30" spans="7:10" ht="14.25" x14ac:dyDescent="0.2">
      <c r="G30"/>
      <c r="I30"/>
      <c r="J30"/>
    </row>
    <row r="31" spans="7:10" ht="14.25" x14ac:dyDescent="0.2">
      <c r="G31"/>
      <c r="I31"/>
      <c r="J31"/>
    </row>
  </sheetData>
  <mergeCells count="3">
    <mergeCell ref="A16:B16"/>
    <mergeCell ref="J3:K3"/>
    <mergeCell ref="A2:K2"/>
  </mergeCells>
  <pageMargins left="0.31496062992125984" right="0.31496062992125984" top="0.74803149606299213" bottom="0.74803149606299213" header="0.31496062992125984" footer="0.31496062992125984"/>
  <pageSetup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6"/>
  <sheetViews>
    <sheetView workbookViewId="0">
      <selection activeCell="A2" sqref="A2:K2"/>
    </sheetView>
  </sheetViews>
  <sheetFormatPr defaultRowHeight="14.25" x14ac:dyDescent="0.2"/>
  <cols>
    <col min="1" max="1" width="6.25" customWidth="1"/>
    <col min="2" max="2" width="24.375" customWidth="1"/>
    <col min="5" max="5" width="9.875" customWidth="1"/>
    <col min="6" max="6" width="9.75" customWidth="1"/>
    <col min="7" max="8" width="12.875" customWidth="1"/>
    <col min="9" max="9" width="11.625" customWidth="1"/>
    <col min="10" max="10" width="12.75" customWidth="1"/>
    <col min="11" max="11" width="10.375" customWidth="1"/>
    <col min="12" max="12" width="4.875" bestFit="1" customWidth="1"/>
    <col min="13" max="13" width="26" customWidth="1"/>
    <col min="14" max="14" width="17.375" customWidth="1"/>
  </cols>
  <sheetData>
    <row r="2" spans="1:12" ht="55.5" customHeight="1" x14ac:dyDescent="0.2">
      <c r="A2" s="55" t="s">
        <v>69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27"/>
    </row>
    <row r="3" spans="1:12" ht="15.75" x14ac:dyDescent="0.25">
      <c r="I3" s="56" t="s">
        <v>38</v>
      </c>
      <c r="J3" s="56"/>
    </row>
    <row r="4" spans="1:12" ht="47.25" x14ac:dyDescent="0.2">
      <c r="A4" s="16" t="s">
        <v>0</v>
      </c>
      <c r="B4" s="16" t="s">
        <v>1</v>
      </c>
      <c r="C4" s="16" t="s">
        <v>32</v>
      </c>
      <c r="D4" s="16" t="s">
        <v>33</v>
      </c>
      <c r="E4" s="16" t="s">
        <v>4</v>
      </c>
      <c r="F4" s="16" t="s">
        <v>5</v>
      </c>
      <c r="G4" s="16" t="s">
        <v>6</v>
      </c>
      <c r="H4" s="31" t="s">
        <v>60</v>
      </c>
      <c r="I4" s="31" t="s">
        <v>34</v>
      </c>
      <c r="J4" s="31" t="s">
        <v>62</v>
      </c>
      <c r="K4" s="43" t="s">
        <v>46</v>
      </c>
    </row>
    <row r="5" spans="1:12" ht="16.5" x14ac:dyDescent="0.25">
      <c r="A5" s="1">
        <v>1</v>
      </c>
      <c r="B5" s="2" t="s">
        <v>7</v>
      </c>
      <c r="C5" s="3"/>
      <c r="D5" s="3"/>
      <c r="E5" s="4">
        <f>C5*'Đơn giá'!$D$15/1000000</f>
        <v>0</v>
      </c>
      <c r="F5" s="4">
        <f>D5*'Đơn giá'!$D$14/1000000</f>
        <v>0</v>
      </c>
      <c r="G5" s="51">
        <f>E5+F5</f>
        <v>0</v>
      </c>
      <c r="H5" s="14">
        <f>G5*55%</f>
        <v>0</v>
      </c>
      <c r="I5" s="14">
        <f>G5*30%</f>
        <v>0</v>
      </c>
      <c r="J5" s="14">
        <f>G5*15%</f>
        <v>0</v>
      </c>
      <c r="K5" s="36">
        <f>G5*30%</f>
        <v>0</v>
      </c>
    </row>
    <row r="6" spans="1:12" ht="16.5" x14ac:dyDescent="0.25">
      <c r="A6" s="1">
        <f>A5+1</f>
        <v>2</v>
      </c>
      <c r="B6" s="2" t="s">
        <v>8</v>
      </c>
      <c r="C6" s="3">
        <v>4</v>
      </c>
      <c r="D6" s="3">
        <v>2</v>
      </c>
      <c r="E6" s="4">
        <f>C6*'Đơn giá'!$D$15/1000000</f>
        <v>1600</v>
      </c>
      <c r="F6" s="4">
        <f>D6*'Đơn giá'!$D$14/1000000</f>
        <v>120</v>
      </c>
      <c r="G6" s="51">
        <f t="shared" ref="G6:G15" si="0">E6+F6</f>
        <v>1720</v>
      </c>
      <c r="H6" s="14">
        <f t="shared" ref="H6:H15" si="1">G6*55%</f>
        <v>946.00000000000011</v>
      </c>
      <c r="I6" s="14">
        <f t="shared" ref="I6:I15" si="2">G6*30%</f>
        <v>516</v>
      </c>
      <c r="J6" s="14">
        <f t="shared" ref="J6:J15" si="3">G6*15%</f>
        <v>258</v>
      </c>
      <c r="K6" s="36">
        <f t="shared" ref="K6:K15" si="4">G6*30%</f>
        <v>516</v>
      </c>
    </row>
    <row r="7" spans="1:12" ht="16.5" x14ac:dyDescent="0.25">
      <c r="A7" s="1">
        <f t="shared" ref="A7:A15" si="5">A6+1</f>
        <v>3</v>
      </c>
      <c r="B7" s="2" t="s">
        <v>9</v>
      </c>
      <c r="C7" s="3">
        <v>6</v>
      </c>
      <c r="D7" s="3">
        <v>2</v>
      </c>
      <c r="E7" s="4">
        <f>C7*'Đơn giá'!$D$15/1000000</f>
        <v>2400</v>
      </c>
      <c r="F7" s="4">
        <f>D7*'Đơn giá'!$D$14/1000000</f>
        <v>120</v>
      </c>
      <c r="G7" s="51">
        <f t="shared" si="0"/>
        <v>2520</v>
      </c>
      <c r="H7" s="14">
        <f t="shared" si="1"/>
        <v>1386</v>
      </c>
      <c r="I7" s="14">
        <f t="shared" si="2"/>
        <v>756</v>
      </c>
      <c r="J7" s="14">
        <f t="shared" si="3"/>
        <v>378</v>
      </c>
      <c r="K7" s="36">
        <f t="shared" si="4"/>
        <v>756</v>
      </c>
    </row>
    <row r="8" spans="1:12" ht="16.5" x14ac:dyDescent="0.25">
      <c r="A8" s="1">
        <f t="shared" si="5"/>
        <v>4</v>
      </c>
      <c r="B8" s="2" t="s">
        <v>10</v>
      </c>
      <c r="C8" s="3"/>
      <c r="D8" s="3"/>
      <c r="E8" s="4">
        <f>C8*'Đơn giá'!$D$15/1000000</f>
        <v>0</v>
      </c>
      <c r="F8" s="4">
        <f>D8*'Đơn giá'!$D$14/1000000</f>
        <v>0</v>
      </c>
      <c r="G8" s="51">
        <f t="shared" si="0"/>
        <v>0</v>
      </c>
      <c r="H8" s="14">
        <f t="shared" si="1"/>
        <v>0</v>
      </c>
      <c r="I8" s="14">
        <f t="shared" si="2"/>
        <v>0</v>
      </c>
      <c r="J8" s="14">
        <f t="shared" si="3"/>
        <v>0</v>
      </c>
      <c r="K8" s="36">
        <f t="shared" si="4"/>
        <v>0</v>
      </c>
    </row>
    <row r="9" spans="1:12" ht="16.5" x14ac:dyDescent="0.25">
      <c r="A9" s="1">
        <f t="shared" si="5"/>
        <v>5</v>
      </c>
      <c r="B9" s="2" t="s">
        <v>63</v>
      </c>
      <c r="C9" s="3"/>
      <c r="D9" s="3"/>
      <c r="E9" s="4">
        <f>C9*'Đơn giá'!$D$15/1000000</f>
        <v>0</v>
      </c>
      <c r="F9" s="4">
        <f>D9*'Đơn giá'!$D$14/1000000</f>
        <v>0</v>
      </c>
      <c r="G9" s="51">
        <f t="shared" si="0"/>
        <v>0</v>
      </c>
      <c r="H9" s="14">
        <f t="shared" si="1"/>
        <v>0</v>
      </c>
      <c r="I9" s="14">
        <f t="shared" si="2"/>
        <v>0</v>
      </c>
      <c r="J9" s="14">
        <f t="shared" si="3"/>
        <v>0</v>
      </c>
      <c r="K9" s="36">
        <f t="shared" si="4"/>
        <v>0</v>
      </c>
    </row>
    <row r="10" spans="1:12" ht="16.5" x14ac:dyDescent="0.25">
      <c r="A10" s="1">
        <f t="shared" si="5"/>
        <v>6</v>
      </c>
      <c r="B10" s="2" t="s">
        <v>12</v>
      </c>
      <c r="C10" s="3"/>
      <c r="D10" s="3"/>
      <c r="E10" s="4">
        <f>C10*'Đơn giá'!$D$15/1000000</f>
        <v>0</v>
      </c>
      <c r="F10" s="4">
        <f>D10*'Đơn giá'!$D$14/1000000</f>
        <v>0</v>
      </c>
      <c r="G10" s="51">
        <f t="shared" si="0"/>
        <v>0</v>
      </c>
      <c r="H10" s="14">
        <f t="shared" si="1"/>
        <v>0</v>
      </c>
      <c r="I10" s="14">
        <f t="shared" si="2"/>
        <v>0</v>
      </c>
      <c r="J10" s="14">
        <f t="shared" si="3"/>
        <v>0</v>
      </c>
      <c r="K10" s="36">
        <f t="shared" si="4"/>
        <v>0</v>
      </c>
    </row>
    <row r="11" spans="1:12" ht="16.5" x14ac:dyDescent="0.25">
      <c r="A11" s="1">
        <f t="shared" si="5"/>
        <v>7</v>
      </c>
      <c r="B11" s="2" t="s">
        <v>13</v>
      </c>
      <c r="C11" s="6">
        <v>1</v>
      </c>
      <c r="D11" s="6">
        <v>0</v>
      </c>
      <c r="E11" s="4">
        <f>C11*'Đơn giá'!$D$15/1000000</f>
        <v>400</v>
      </c>
      <c r="F11" s="4">
        <f>D11*'Đơn giá'!$D$14/1000000</f>
        <v>0</v>
      </c>
      <c r="G11" s="51">
        <f t="shared" si="0"/>
        <v>400</v>
      </c>
      <c r="H11" s="14">
        <f t="shared" si="1"/>
        <v>220.00000000000003</v>
      </c>
      <c r="I11" s="14">
        <f t="shared" si="2"/>
        <v>120</v>
      </c>
      <c r="J11" s="14">
        <f t="shared" si="3"/>
        <v>60</v>
      </c>
      <c r="K11" s="36">
        <f t="shared" si="4"/>
        <v>120</v>
      </c>
    </row>
    <row r="12" spans="1:12" ht="16.5" x14ac:dyDescent="0.25">
      <c r="A12" s="1">
        <f t="shared" si="5"/>
        <v>8</v>
      </c>
      <c r="B12" s="2" t="s">
        <v>14</v>
      </c>
      <c r="C12" s="6"/>
      <c r="D12" s="6"/>
      <c r="E12" s="4">
        <f>C12*'Đơn giá'!$D$15/1000000</f>
        <v>0</v>
      </c>
      <c r="F12" s="4">
        <f>D12*'Đơn giá'!$D$14/1000000</f>
        <v>0</v>
      </c>
      <c r="G12" s="51">
        <f t="shared" si="0"/>
        <v>0</v>
      </c>
      <c r="H12" s="14">
        <f t="shared" si="1"/>
        <v>0</v>
      </c>
      <c r="I12" s="14">
        <f t="shared" si="2"/>
        <v>0</v>
      </c>
      <c r="J12" s="14">
        <f t="shared" si="3"/>
        <v>0</v>
      </c>
      <c r="K12" s="36">
        <f t="shared" si="4"/>
        <v>0</v>
      </c>
    </row>
    <row r="13" spans="1:12" ht="16.5" x14ac:dyDescent="0.25">
      <c r="A13" s="1">
        <f t="shared" si="5"/>
        <v>9</v>
      </c>
      <c r="B13" s="7" t="s">
        <v>15</v>
      </c>
      <c r="C13" s="45"/>
      <c r="D13" s="3"/>
      <c r="E13" s="4">
        <f>C13*'Đơn giá'!$D$15/1000000</f>
        <v>0</v>
      </c>
      <c r="F13" s="4">
        <f>D13*'Đơn giá'!$D$14/1000000</f>
        <v>0</v>
      </c>
      <c r="G13" s="51">
        <f t="shared" si="0"/>
        <v>0</v>
      </c>
      <c r="H13" s="14">
        <f t="shared" si="1"/>
        <v>0</v>
      </c>
      <c r="I13" s="14">
        <f t="shared" si="2"/>
        <v>0</v>
      </c>
      <c r="J13" s="14">
        <f t="shared" si="3"/>
        <v>0</v>
      </c>
      <c r="K13" s="36">
        <f t="shared" si="4"/>
        <v>0</v>
      </c>
    </row>
    <row r="14" spans="1:12" ht="16.5" x14ac:dyDescent="0.25">
      <c r="A14" s="1">
        <f t="shared" si="5"/>
        <v>10</v>
      </c>
      <c r="B14" s="7" t="s">
        <v>16</v>
      </c>
      <c r="C14" s="3">
        <v>12</v>
      </c>
      <c r="D14" s="3">
        <v>3</v>
      </c>
      <c r="E14" s="4">
        <f>C14*'Đơn giá'!$D$15/1000000</f>
        <v>4800</v>
      </c>
      <c r="F14" s="4">
        <f>D14*'Đơn giá'!$D$14/1000000</f>
        <v>180</v>
      </c>
      <c r="G14" s="51">
        <f t="shared" si="0"/>
        <v>4980</v>
      </c>
      <c r="H14" s="14">
        <f t="shared" si="1"/>
        <v>2739</v>
      </c>
      <c r="I14" s="14">
        <f t="shared" si="2"/>
        <v>1494</v>
      </c>
      <c r="J14" s="14">
        <f t="shared" si="3"/>
        <v>747</v>
      </c>
      <c r="K14" s="36">
        <f t="shared" si="4"/>
        <v>1494</v>
      </c>
    </row>
    <row r="15" spans="1:12" ht="36.75" customHeight="1" x14ac:dyDescent="0.25">
      <c r="A15" s="1">
        <f t="shared" si="5"/>
        <v>11</v>
      </c>
      <c r="B15" s="7" t="s">
        <v>17</v>
      </c>
      <c r="C15" s="3"/>
      <c r="D15" s="3"/>
      <c r="E15" s="4">
        <f>C15*'Đơn giá'!$D$15/1000000</f>
        <v>0</v>
      </c>
      <c r="F15" s="4">
        <f>D15*'Đơn giá'!$D$14/1000000</f>
        <v>0</v>
      </c>
      <c r="G15" s="51">
        <f t="shared" si="0"/>
        <v>0</v>
      </c>
      <c r="H15" s="14">
        <f t="shared" si="1"/>
        <v>0</v>
      </c>
      <c r="I15" s="14">
        <f t="shared" si="2"/>
        <v>0</v>
      </c>
      <c r="J15" s="14">
        <f t="shared" si="3"/>
        <v>0</v>
      </c>
      <c r="K15" s="36">
        <f t="shared" si="4"/>
        <v>0</v>
      </c>
    </row>
    <row r="16" spans="1:12" x14ac:dyDescent="0.2">
      <c r="A16" s="53" t="s">
        <v>37</v>
      </c>
      <c r="B16" s="54"/>
      <c r="C16" s="23">
        <f>SUM(C5:C15)</f>
        <v>23</v>
      </c>
      <c r="D16" s="23">
        <f t="shared" ref="D16:J16" si="6">SUM(D5:D15)</f>
        <v>7</v>
      </c>
      <c r="E16" s="24">
        <f t="shared" si="6"/>
        <v>9200</v>
      </c>
      <c r="F16" s="24">
        <f t="shared" si="6"/>
        <v>420</v>
      </c>
      <c r="G16" s="24">
        <f t="shared" si="6"/>
        <v>9620</v>
      </c>
      <c r="H16" s="24">
        <f t="shared" si="6"/>
        <v>5291</v>
      </c>
      <c r="I16" s="24">
        <f t="shared" si="6"/>
        <v>2886</v>
      </c>
      <c r="J16" s="24">
        <f t="shared" si="6"/>
        <v>1443</v>
      </c>
      <c r="K16" s="24">
        <f t="shared" ref="K16" si="7">SUM(K5:K15)</f>
        <v>2886</v>
      </c>
    </row>
  </sheetData>
  <mergeCells count="3">
    <mergeCell ref="A16:B16"/>
    <mergeCell ref="I3:J3"/>
    <mergeCell ref="A2:K2"/>
  </mergeCells>
  <pageMargins left="0.31496062992125984" right="0.31496062992125984" top="0.55118110236220474" bottom="0.55118110236220474" header="0.31496062992125984" footer="0.31496062992125984"/>
  <pageSetup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opLeftCell="A4" workbookViewId="0">
      <selection sqref="A1:K1"/>
    </sheetView>
  </sheetViews>
  <sheetFormatPr defaultRowHeight="14.25" x14ac:dyDescent="0.2"/>
  <cols>
    <col min="1" max="1" width="7.375" customWidth="1"/>
    <col min="2" max="2" width="23.125" customWidth="1"/>
    <col min="3" max="3" width="10.75" customWidth="1"/>
    <col min="4" max="4" width="8.25" customWidth="1"/>
    <col min="5" max="11" width="10.25" customWidth="1"/>
  </cols>
  <sheetData>
    <row r="1" spans="1:16" ht="56.25" customHeight="1" x14ac:dyDescent="0.2">
      <c r="A1" s="55" t="s">
        <v>65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6" ht="15.75" x14ac:dyDescent="0.25">
      <c r="J2" s="56" t="s">
        <v>38</v>
      </c>
      <c r="K2" s="56"/>
    </row>
    <row r="3" spans="1:16" ht="47.25" x14ac:dyDescent="0.2">
      <c r="A3" s="33" t="s">
        <v>0</v>
      </c>
      <c r="B3" s="33" t="s">
        <v>1</v>
      </c>
      <c r="C3" s="34" t="s">
        <v>48</v>
      </c>
      <c r="D3" s="35" t="s">
        <v>49</v>
      </c>
      <c r="E3" s="35" t="s">
        <v>4</v>
      </c>
      <c r="F3" s="35" t="s">
        <v>50</v>
      </c>
      <c r="G3" s="35" t="s">
        <v>6</v>
      </c>
      <c r="H3" s="31" t="s">
        <v>60</v>
      </c>
      <c r="I3" s="31" t="s">
        <v>34</v>
      </c>
      <c r="J3" s="31" t="s">
        <v>62</v>
      </c>
      <c r="K3" s="42" t="s">
        <v>46</v>
      </c>
    </row>
    <row r="4" spans="1:16" ht="16.5" x14ac:dyDescent="0.25">
      <c r="A4" s="1">
        <v>1</v>
      </c>
      <c r="B4" s="2" t="s">
        <v>7</v>
      </c>
      <c r="C4" s="3"/>
      <c r="D4" s="3"/>
      <c r="E4" s="4">
        <f>C4*$C$20/1000</f>
        <v>0</v>
      </c>
      <c r="F4" s="4">
        <f>E4*30%</f>
        <v>0</v>
      </c>
      <c r="G4" s="52">
        <f>E4+F4</f>
        <v>0</v>
      </c>
      <c r="H4" s="14">
        <f>G4*55%</f>
        <v>0</v>
      </c>
      <c r="I4" s="14">
        <f>G4*30%</f>
        <v>0</v>
      </c>
      <c r="J4" s="14">
        <f>G4*15%</f>
        <v>0</v>
      </c>
      <c r="K4" s="36">
        <f>G4*30%</f>
        <v>0</v>
      </c>
    </row>
    <row r="5" spans="1:16" ht="16.5" x14ac:dyDescent="0.25">
      <c r="A5" s="1">
        <f>A4+1</f>
        <v>2</v>
      </c>
      <c r="B5" s="2" t="s">
        <v>8</v>
      </c>
      <c r="C5" s="3">
        <v>1</v>
      </c>
      <c r="D5" s="3">
        <v>2</v>
      </c>
      <c r="E5" s="4">
        <f t="shared" ref="E5:E14" si="0">C5*$C$20/1000</f>
        <v>1472.4</v>
      </c>
      <c r="F5" s="4">
        <f>D5*'[1]Đơn giá'!$D$19*30%/1000000</f>
        <v>240</v>
      </c>
      <c r="G5" s="52">
        <f t="shared" ref="G5:G14" si="1">E5+F5</f>
        <v>1712.4</v>
      </c>
      <c r="H5" s="14">
        <f t="shared" ref="H5:H14" si="2">G5*55%</f>
        <v>941.82000000000016</v>
      </c>
      <c r="I5" s="14">
        <f t="shared" ref="I5:I14" si="3">G5*0.3</f>
        <v>513.72</v>
      </c>
      <c r="J5" s="14">
        <f t="shared" ref="J5:J14" si="4">G5*15%</f>
        <v>256.86</v>
      </c>
      <c r="K5" s="36">
        <f t="shared" ref="K5:K14" si="5">G5*30%</f>
        <v>513.72</v>
      </c>
      <c r="P5" t="s">
        <v>47</v>
      </c>
    </row>
    <row r="6" spans="1:16" ht="16.5" x14ac:dyDescent="0.25">
      <c r="A6" s="1">
        <f t="shared" ref="A6:A14" si="6">A5+1</f>
        <v>3</v>
      </c>
      <c r="B6" s="2" t="s">
        <v>9</v>
      </c>
      <c r="C6" s="3">
        <v>1</v>
      </c>
      <c r="D6" s="3">
        <v>2</v>
      </c>
      <c r="E6" s="4">
        <f t="shared" si="0"/>
        <v>1472.4</v>
      </c>
      <c r="F6" s="4">
        <f>D6*'[1]Đơn giá'!$D$19*30%/1000000</f>
        <v>240</v>
      </c>
      <c r="G6" s="52">
        <f t="shared" si="1"/>
        <v>1712.4</v>
      </c>
      <c r="H6" s="14">
        <f t="shared" si="2"/>
        <v>941.82000000000016</v>
      </c>
      <c r="I6" s="14">
        <f t="shared" si="3"/>
        <v>513.72</v>
      </c>
      <c r="J6" s="14">
        <f t="shared" si="4"/>
        <v>256.86</v>
      </c>
      <c r="K6" s="36">
        <f t="shared" si="5"/>
        <v>513.72</v>
      </c>
    </row>
    <row r="7" spans="1:16" ht="16.5" x14ac:dyDescent="0.25">
      <c r="A7" s="1">
        <f t="shared" si="6"/>
        <v>4</v>
      </c>
      <c r="B7" s="2" t="s">
        <v>10</v>
      </c>
      <c r="C7" s="3"/>
      <c r="D7" s="3"/>
      <c r="E7" s="4">
        <f t="shared" si="0"/>
        <v>0</v>
      </c>
      <c r="F7" s="4">
        <f>D7*'[1]Đơn giá'!$D$19*30%/1000000</f>
        <v>0</v>
      </c>
      <c r="G7" s="52">
        <f t="shared" si="1"/>
        <v>0</v>
      </c>
      <c r="H7" s="14">
        <f t="shared" si="2"/>
        <v>0</v>
      </c>
      <c r="I7" s="14">
        <f t="shared" si="3"/>
        <v>0</v>
      </c>
      <c r="J7" s="14">
        <f t="shared" si="4"/>
        <v>0</v>
      </c>
      <c r="K7" s="36">
        <f t="shared" si="5"/>
        <v>0</v>
      </c>
    </row>
    <row r="8" spans="1:16" ht="16.5" x14ac:dyDescent="0.25">
      <c r="A8" s="1">
        <f t="shared" si="6"/>
        <v>5</v>
      </c>
      <c r="B8" s="2" t="s">
        <v>63</v>
      </c>
      <c r="C8" s="3"/>
      <c r="D8" s="3"/>
      <c r="E8" s="4">
        <f t="shared" si="0"/>
        <v>0</v>
      </c>
      <c r="F8" s="4">
        <f>D8*'[1]Đơn giá'!$D$19*30%/1000000</f>
        <v>0</v>
      </c>
      <c r="G8" s="52">
        <f t="shared" si="1"/>
        <v>0</v>
      </c>
      <c r="H8" s="14">
        <f t="shared" si="2"/>
        <v>0</v>
      </c>
      <c r="I8" s="14">
        <f t="shared" si="3"/>
        <v>0</v>
      </c>
      <c r="J8" s="14">
        <f t="shared" si="4"/>
        <v>0</v>
      </c>
      <c r="K8" s="36">
        <f t="shared" si="5"/>
        <v>0</v>
      </c>
    </row>
    <row r="9" spans="1:16" ht="16.5" x14ac:dyDescent="0.25">
      <c r="A9" s="1">
        <f t="shared" si="6"/>
        <v>6</v>
      </c>
      <c r="B9" s="2" t="s">
        <v>12</v>
      </c>
      <c r="C9" s="3"/>
      <c r="D9" s="3"/>
      <c r="E9" s="4">
        <f t="shared" si="0"/>
        <v>0</v>
      </c>
      <c r="F9" s="4">
        <f>D9*'[1]Đơn giá'!$D$19*30%/1000000</f>
        <v>0</v>
      </c>
      <c r="G9" s="52">
        <f t="shared" si="1"/>
        <v>0</v>
      </c>
      <c r="H9" s="14">
        <f t="shared" si="2"/>
        <v>0</v>
      </c>
      <c r="I9" s="14">
        <f t="shared" si="3"/>
        <v>0</v>
      </c>
      <c r="J9" s="14">
        <f t="shared" si="4"/>
        <v>0</v>
      </c>
      <c r="K9" s="36">
        <f t="shared" si="5"/>
        <v>0</v>
      </c>
    </row>
    <row r="10" spans="1:16" ht="16.5" x14ac:dyDescent="0.25">
      <c r="A10" s="1">
        <f t="shared" si="6"/>
        <v>7</v>
      </c>
      <c r="B10" s="2" t="s">
        <v>13</v>
      </c>
      <c r="C10" s="6">
        <v>1</v>
      </c>
      <c r="D10" s="3">
        <v>1</v>
      </c>
      <c r="E10" s="4">
        <f t="shared" si="0"/>
        <v>1472.4</v>
      </c>
      <c r="F10" s="4">
        <f>D10*'[1]Đơn giá'!$D$19*30%/1000000</f>
        <v>120</v>
      </c>
      <c r="G10" s="52">
        <f t="shared" si="1"/>
        <v>1592.4</v>
      </c>
      <c r="H10" s="14">
        <f t="shared" si="2"/>
        <v>875.82000000000016</v>
      </c>
      <c r="I10" s="14">
        <f t="shared" si="3"/>
        <v>477.72</v>
      </c>
      <c r="J10" s="14">
        <f t="shared" si="4"/>
        <v>238.86</v>
      </c>
      <c r="K10" s="36">
        <f t="shared" si="5"/>
        <v>477.72</v>
      </c>
    </row>
    <row r="11" spans="1:16" ht="16.5" x14ac:dyDescent="0.25">
      <c r="A11" s="1">
        <f t="shared" si="6"/>
        <v>8</v>
      </c>
      <c r="B11" s="2" t="s">
        <v>14</v>
      </c>
      <c r="C11" s="6"/>
      <c r="D11" s="3"/>
      <c r="E11" s="4">
        <f t="shared" si="0"/>
        <v>0</v>
      </c>
      <c r="F11" s="4">
        <f>D11*'[1]Đơn giá'!$D$19*30%/1000000</f>
        <v>0</v>
      </c>
      <c r="G11" s="52">
        <f t="shared" si="1"/>
        <v>0</v>
      </c>
      <c r="H11" s="14">
        <f t="shared" si="2"/>
        <v>0</v>
      </c>
      <c r="I11" s="14">
        <f t="shared" si="3"/>
        <v>0</v>
      </c>
      <c r="J11" s="14">
        <f t="shared" si="4"/>
        <v>0</v>
      </c>
      <c r="K11" s="36">
        <f t="shared" si="5"/>
        <v>0</v>
      </c>
    </row>
    <row r="12" spans="1:16" ht="16.5" x14ac:dyDescent="0.25">
      <c r="A12" s="1">
        <f t="shared" si="6"/>
        <v>9</v>
      </c>
      <c r="B12" s="7" t="s">
        <v>15</v>
      </c>
      <c r="C12" s="6"/>
      <c r="D12" s="3"/>
      <c r="E12" s="4">
        <f t="shared" si="0"/>
        <v>0</v>
      </c>
      <c r="F12" s="4">
        <f>D12*'[1]Đơn giá'!$D$19*30%/1000000</f>
        <v>0</v>
      </c>
      <c r="G12" s="52">
        <f t="shared" si="1"/>
        <v>0</v>
      </c>
      <c r="H12" s="14">
        <f t="shared" si="2"/>
        <v>0</v>
      </c>
      <c r="I12" s="14">
        <f t="shared" si="3"/>
        <v>0</v>
      </c>
      <c r="J12" s="14">
        <f t="shared" si="4"/>
        <v>0</v>
      </c>
      <c r="K12" s="36">
        <f t="shared" si="5"/>
        <v>0</v>
      </c>
    </row>
    <row r="13" spans="1:16" ht="16.5" x14ac:dyDescent="0.25">
      <c r="A13" s="1">
        <f t="shared" si="6"/>
        <v>10</v>
      </c>
      <c r="B13" s="7" t="s">
        <v>16</v>
      </c>
      <c r="C13" s="6">
        <v>3</v>
      </c>
      <c r="D13" s="3">
        <v>4</v>
      </c>
      <c r="E13" s="4">
        <f t="shared" si="0"/>
        <v>4417.2</v>
      </c>
      <c r="F13" s="4">
        <f>D13*'[1]Đơn giá'!$D$19*30%/1000000</f>
        <v>480</v>
      </c>
      <c r="G13" s="52">
        <f t="shared" si="1"/>
        <v>4897.2</v>
      </c>
      <c r="H13" s="14">
        <f t="shared" si="2"/>
        <v>2693.46</v>
      </c>
      <c r="I13" s="14">
        <f t="shared" si="3"/>
        <v>1469.1599999999999</v>
      </c>
      <c r="J13" s="14">
        <f t="shared" si="4"/>
        <v>734.57999999999993</v>
      </c>
      <c r="K13" s="36">
        <f t="shared" si="5"/>
        <v>1469.1599999999999</v>
      </c>
    </row>
    <row r="14" spans="1:16" ht="33" x14ac:dyDescent="0.25">
      <c r="A14" s="1">
        <f t="shared" si="6"/>
        <v>11</v>
      </c>
      <c r="B14" s="7" t="s">
        <v>39</v>
      </c>
      <c r="C14" s="3"/>
      <c r="D14" s="3"/>
      <c r="E14" s="4">
        <f t="shared" si="0"/>
        <v>0</v>
      </c>
      <c r="F14" s="4">
        <f>D14*'[1]Đơn giá'!$D$19*30%/1000000</f>
        <v>0</v>
      </c>
      <c r="G14" s="52">
        <f t="shared" si="1"/>
        <v>0</v>
      </c>
      <c r="H14" s="14">
        <f t="shared" si="2"/>
        <v>0</v>
      </c>
      <c r="I14" s="14">
        <f t="shared" si="3"/>
        <v>0</v>
      </c>
      <c r="J14" s="14">
        <f t="shared" si="4"/>
        <v>0</v>
      </c>
      <c r="K14" s="14">
        <f t="shared" si="5"/>
        <v>0</v>
      </c>
    </row>
    <row r="15" spans="1:16" ht="15.75" x14ac:dyDescent="0.2">
      <c r="A15" s="63" t="s">
        <v>51</v>
      </c>
      <c r="B15" s="64"/>
      <c r="C15" s="34">
        <f>SUM(C4:C14)</f>
        <v>6</v>
      </c>
      <c r="D15" s="35">
        <f t="shared" ref="D15:K15" si="7">SUM(D4:D14)</f>
        <v>9</v>
      </c>
      <c r="E15" s="37">
        <f t="shared" si="7"/>
        <v>8834.4000000000015</v>
      </c>
      <c r="F15" s="37">
        <f t="shared" si="7"/>
        <v>1080</v>
      </c>
      <c r="G15" s="37">
        <f t="shared" si="7"/>
        <v>9914.4000000000015</v>
      </c>
      <c r="H15" s="37">
        <f t="shared" si="7"/>
        <v>5452.92</v>
      </c>
      <c r="I15" s="37">
        <f t="shared" si="7"/>
        <v>2974.3199999999997</v>
      </c>
      <c r="J15" s="37">
        <f t="shared" si="7"/>
        <v>1487.1599999999999</v>
      </c>
      <c r="K15" s="37">
        <f t="shared" si="7"/>
        <v>2974.3199999999997</v>
      </c>
    </row>
    <row r="17" spans="2:3" ht="137.25" customHeight="1" x14ac:dyDescent="0.2"/>
    <row r="18" spans="2:3" ht="48" customHeight="1" x14ac:dyDescent="0.2">
      <c r="B18" s="38" t="s">
        <v>52</v>
      </c>
      <c r="C18" s="39" t="s">
        <v>53</v>
      </c>
    </row>
    <row r="19" spans="2:3" x14ac:dyDescent="0.2">
      <c r="B19" s="32" t="s">
        <v>54</v>
      </c>
      <c r="C19" s="40">
        <v>628600</v>
      </c>
    </row>
    <row r="20" spans="2:3" x14ac:dyDescent="0.2">
      <c r="B20" s="32" t="s">
        <v>55</v>
      </c>
      <c r="C20" s="40">
        <v>1472400</v>
      </c>
    </row>
    <row r="21" spans="2:3" x14ac:dyDescent="0.2">
      <c r="B21" s="32" t="s">
        <v>56</v>
      </c>
      <c r="C21" s="40">
        <v>1887624.0000000002</v>
      </c>
    </row>
    <row r="22" spans="2:3" x14ac:dyDescent="0.2">
      <c r="B22" s="32" t="s">
        <v>57</v>
      </c>
      <c r="C22" s="40">
        <v>2097360</v>
      </c>
    </row>
    <row r="23" spans="2:3" x14ac:dyDescent="0.2">
      <c r="B23" s="32" t="s">
        <v>58</v>
      </c>
      <c r="C23" s="40">
        <v>2097360</v>
      </c>
    </row>
  </sheetData>
  <mergeCells count="3">
    <mergeCell ref="A15:B15"/>
    <mergeCell ref="A1:K1"/>
    <mergeCell ref="J2:K2"/>
  </mergeCells>
  <pageMargins left="0.70866141732283472" right="0.70866141732283472" top="0.74803149606299213" bottom="0.74803149606299213" header="0.31496062992125984" footer="0.31496062992125984"/>
  <pageSetup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4"/>
  <sheetViews>
    <sheetView workbookViewId="0">
      <selection activeCell="F16" sqref="F16"/>
    </sheetView>
  </sheetViews>
  <sheetFormatPr defaultRowHeight="14.25" x14ac:dyDescent="0.2"/>
  <cols>
    <col min="2" max="2" width="28.375" customWidth="1"/>
    <col min="3" max="3" width="11.375" customWidth="1"/>
    <col min="4" max="4" width="10.375" customWidth="1"/>
    <col min="5" max="5" width="10.25" customWidth="1"/>
    <col min="6" max="6" width="10.375" customWidth="1"/>
    <col min="7" max="7" width="10" customWidth="1"/>
    <col min="8" max="9" width="10.25" customWidth="1"/>
  </cols>
  <sheetData>
    <row r="2" spans="1:10" ht="31.5" x14ac:dyDescent="0.2">
      <c r="A2" s="29" t="s">
        <v>0</v>
      </c>
      <c r="B2" s="29" t="s">
        <v>1</v>
      </c>
      <c r="C2" s="29" t="s">
        <v>45</v>
      </c>
      <c r="D2" s="29" t="s">
        <v>40</v>
      </c>
      <c r="E2" s="29" t="s">
        <v>61</v>
      </c>
      <c r="F2" s="29" t="s">
        <v>41</v>
      </c>
      <c r="G2" s="29" t="s">
        <v>42</v>
      </c>
      <c r="H2" s="29" t="s">
        <v>43</v>
      </c>
      <c r="I2" s="30" t="s">
        <v>59</v>
      </c>
      <c r="J2" s="29" t="s">
        <v>44</v>
      </c>
    </row>
    <row r="3" spans="1:10" ht="16.5" x14ac:dyDescent="0.25">
      <c r="A3" s="1">
        <v>1</v>
      </c>
      <c r="B3" s="2" t="s">
        <v>7</v>
      </c>
      <c r="C3" s="9">
        <f>PHọc!G4</f>
        <v>0</v>
      </c>
      <c r="D3" s="9">
        <f>'Khối VS nước sạch'!I6</f>
        <v>0</v>
      </c>
      <c r="E3" s="4" t="e">
        <f>#REF!</f>
        <v>#REF!</v>
      </c>
      <c r="F3" s="4" t="e">
        <f>30%*#REF!</f>
        <v>#REF!</v>
      </c>
      <c r="G3" s="4">
        <f>30%*'Khối bộ môn'!G5</f>
        <v>0</v>
      </c>
      <c r="H3" s="22">
        <f>30%*'Hành chính'!G5</f>
        <v>0</v>
      </c>
      <c r="I3" s="22">
        <f>'Sân chơi -tdtt'!K4*30%</f>
        <v>0</v>
      </c>
      <c r="J3" s="47" t="e">
        <f t="shared" ref="J3:J13" si="0">SUM(C3:I3)</f>
        <v>#REF!</v>
      </c>
    </row>
    <row r="4" spans="1:10" ht="16.5" x14ac:dyDescent="0.25">
      <c r="A4" s="1">
        <f>A3+1</f>
        <v>2</v>
      </c>
      <c r="B4" s="2" t="s">
        <v>8</v>
      </c>
      <c r="C4" s="9">
        <f>PHọc!G5</f>
        <v>5396.64</v>
      </c>
      <c r="D4" s="9">
        <f>'Khối VS nước sạch'!I7</f>
        <v>3950</v>
      </c>
      <c r="E4" s="4" t="e">
        <f>#REF!</f>
        <v>#REF!</v>
      </c>
      <c r="F4" s="4" t="e">
        <f>30%*#REF!</f>
        <v>#REF!</v>
      </c>
      <c r="G4" s="4">
        <f>30%*'Khối bộ môn'!G6</f>
        <v>1242.2591999999997</v>
      </c>
      <c r="H4" s="22">
        <f>30%*'Hành chính'!G6</f>
        <v>516</v>
      </c>
      <c r="I4" s="22">
        <f>'Sân chơi -tdtt'!K5*30%</f>
        <v>154.11600000000001</v>
      </c>
      <c r="J4" s="47" t="e">
        <f t="shared" si="0"/>
        <v>#REF!</v>
      </c>
    </row>
    <row r="5" spans="1:10" ht="16.5" x14ac:dyDescent="0.25">
      <c r="A5" s="1">
        <f t="shared" ref="A5:A13" si="1">A4+1</f>
        <v>3</v>
      </c>
      <c r="B5" s="2" t="s">
        <v>9</v>
      </c>
      <c r="C5" s="9">
        <f>PHọc!G6</f>
        <v>2638.32</v>
      </c>
      <c r="D5" s="9">
        <f>'Khối VS nước sạch'!I8</f>
        <v>1075</v>
      </c>
      <c r="E5" s="4" t="e">
        <f>#REF!</f>
        <v>#REF!</v>
      </c>
      <c r="F5" s="4" t="e">
        <f>30%*#REF!</f>
        <v>#REF!</v>
      </c>
      <c r="G5" s="4">
        <f>30%*'Khối bộ môn'!G7</f>
        <v>1754.69112</v>
      </c>
      <c r="H5" s="22">
        <f>30%*'Hành chính'!G7</f>
        <v>756</v>
      </c>
      <c r="I5" s="22">
        <f>'Sân chơi -tdtt'!K6*30%</f>
        <v>154.11600000000001</v>
      </c>
      <c r="J5" s="47" t="e">
        <f t="shared" si="0"/>
        <v>#REF!</v>
      </c>
    </row>
    <row r="6" spans="1:10" ht="16.5" x14ac:dyDescent="0.25">
      <c r="A6" s="1">
        <f t="shared" si="1"/>
        <v>4</v>
      </c>
      <c r="B6" s="2" t="s">
        <v>10</v>
      </c>
      <c r="C6" s="9">
        <f>PHọc!G7</f>
        <v>0</v>
      </c>
      <c r="D6" s="9">
        <f>'Khối VS nước sạch'!I9</f>
        <v>0</v>
      </c>
      <c r="E6" s="4" t="e">
        <f>#REF!</f>
        <v>#REF!</v>
      </c>
      <c r="F6" s="4" t="e">
        <f>30%*#REF!</f>
        <v>#REF!</v>
      </c>
      <c r="G6" s="4">
        <f>30%*'Khối bộ môn'!G8</f>
        <v>0</v>
      </c>
      <c r="H6" s="22">
        <f>30%*'Hành chính'!G8</f>
        <v>0</v>
      </c>
      <c r="I6" s="22">
        <f>'Sân chơi -tdtt'!K7*30%</f>
        <v>0</v>
      </c>
      <c r="J6" s="47" t="e">
        <f t="shared" si="0"/>
        <v>#REF!</v>
      </c>
    </row>
    <row r="7" spans="1:10" ht="16.5" x14ac:dyDescent="0.25">
      <c r="A7" s="1">
        <f t="shared" si="1"/>
        <v>5</v>
      </c>
      <c r="B7" s="2" t="s">
        <v>11</v>
      </c>
      <c r="C7" s="9">
        <f>PHọc!G8</f>
        <v>0</v>
      </c>
      <c r="D7" s="9">
        <f>'Khối VS nước sạch'!I10</f>
        <v>0</v>
      </c>
      <c r="E7" s="4" t="e">
        <f>#REF!</f>
        <v>#REF!</v>
      </c>
      <c r="F7" s="4" t="e">
        <f>30%*#REF!</f>
        <v>#REF!</v>
      </c>
      <c r="G7" s="4">
        <f>30%*'Khối bộ môn'!G9</f>
        <v>0</v>
      </c>
      <c r="H7" s="22">
        <f>30%*'Hành chính'!G9</f>
        <v>0</v>
      </c>
      <c r="I7" s="22">
        <f>'Sân chơi -tdtt'!K8*30%</f>
        <v>0</v>
      </c>
      <c r="J7" s="47" t="e">
        <f t="shared" si="0"/>
        <v>#REF!</v>
      </c>
    </row>
    <row r="8" spans="1:10" ht="16.5" x14ac:dyDescent="0.25">
      <c r="A8" s="1">
        <f t="shared" si="1"/>
        <v>6</v>
      </c>
      <c r="B8" s="2" t="s">
        <v>12</v>
      </c>
      <c r="C8" s="9">
        <f>PHọc!G9</f>
        <v>0</v>
      </c>
      <c r="D8" s="9">
        <f>'Khối VS nước sạch'!I11</f>
        <v>0</v>
      </c>
      <c r="E8" s="4" t="e">
        <f>#REF!</f>
        <v>#REF!</v>
      </c>
      <c r="F8" s="4" t="e">
        <f>30%*#REF!</f>
        <v>#REF!</v>
      </c>
      <c r="G8" s="4">
        <f>30%*'Khối bộ môn'!G10</f>
        <v>0</v>
      </c>
      <c r="H8" s="22">
        <f>30%*'Hành chính'!G10</f>
        <v>0</v>
      </c>
      <c r="I8" s="22">
        <f>'Sân chơi -tdtt'!K9*30%</f>
        <v>0</v>
      </c>
      <c r="J8" s="47" t="e">
        <f t="shared" si="0"/>
        <v>#REF!</v>
      </c>
    </row>
    <row r="9" spans="1:10" ht="16.5" x14ac:dyDescent="0.25">
      <c r="A9" s="1">
        <f t="shared" si="1"/>
        <v>7</v>
      </c>
      <c r="B9" s="2" t="s">
        <v>13</v>
      </c>
      <c r="C9" s="9">
        <f>PHọc!G10</f>
        <v>1774.6559999999999</v>
      </c>
      <c r="D9" s="9">
        <f>'Khối VS nước sạch'!I12</f>
        <v>500</v>
      </c>
      <c r="E9" s="4" t="e">
        <f>#REF!</f>
        <v>#REF!</v>
      </c>
      <c r="F9" s="4" t="e">
        <f>30%*#REF!</f>
        <v>#REF!</v>
      </c>
      <c r="G9" s="4">
        <f>30%*'Khối bộ môn'!G11</f>
        <v>621.12959999999987</v>
      </c>
      <c r="H9" s="22">
        <f>30%*'Hành chính'!G11</f>
        <v>120</v>
      </c>
      <c r="I9" s="22">
        <f>'Sân chơi -tdtt'!K10*30%</f>
        <v>143.316</v>
      </c>
      <c r="J9" s="47" t="e">
        <f t="shared" si="0"/>
        <v>#REF!</v>
      </c>
    </row>
    <row r="10" spans="1:10" ht="16.5" x14ac:dyDescent="0.25">
      <c r="A10" s="1">
        <f t="shared" si="1"/>
        <v>8</v>
      </c>
      <c r="B10" s="2" t="s">
        <v>14</v>
      </c>
      <c r="C10" s="9">
        <f>PHọc!G11</f>
        <v>0</v>
      </c>
      <c r="D10" s="9">
        <f>'Khối VS nước sạch'!I13</f>
        <v>0</v>
      </c>
      <c r="E10" s="4" t="e">
        <f>#REF!</f>
        <v>#REF!</v>
      </c>
      <c r="F10" s="4" t="e">
        <f>30%*#REF!</f>
        <v>#REF!</v>
      </c>
      <c r="G10" s="4">
        <f>30%*'Khối bộ môn'!G12</f>
        <v>0</v>
      </c>
      <c r="H10" s="22">
        <f>30%*'Hành chính'!G12</f>
        <v>0</v>
      </c>
      <c r="I10" s="22">
        <f>'Sân chơi -tdtt'!K11*30%</f>
        <v>0</v>
      </c>
      <c r="J10" s="47" t="e">
        <f t="shared" si="0"/>
        <v>#REF!</v>
      </c>
    </row>
    <row r="11" spans="1:10" ht="16.5" x14ac:dyDescent="0.25">
      <c r="A11" s="1">
        <f t="shared" si="1"/>
        <v>9</v>
      </c>
      <c r="B11" s="7" t="s">
        <v>15</v>
      </c>
      <c r="C11" s="9">
        <f>PHọc!G12</f>
        <v>0</v>
      </c>
      <c r="D11" s="9">
        <f>'Khối VS nước sạch'!I14</f>
        <v>0</v>
      </c>
      <c r="E11" s="4" t="e">
        <f>#REF!</f>
        <v>#REF!</v>
      </c>
      <c r="F11" s="4" t="e">
        <f>30%*#REF!</f>
        <v>#REF!</v>
      </c>
      <c r="G11" s="4">
        <f>30%*'Khối bộ môn'!G13</f>
        <v>0</v>
      </c>
      <c r="H11" s="22">
        <f>30%*'Hành chính'!G13</f>
        <v>0</v>
      </c>
      <c r="I11" s="22">
        <f>'Sân chơi -tdtt'!K12*30%</f>
        <v>0</v>
      </c>
      <c r="J11" s="47" t="e">
        <f t="shared" si="0"/>
        <v>#REF!</v>
      </c>
    </row>
    <row r="12" spans="1:10" ht="16.5" x14ac:dyDescent="0.25">
      <c r="A12" s="1">
        <f t="shared" si="1"/>
        <v>10</v>
      </c>
      <c r="B12" s="7" t="s">
        <v>16</v>
      </c>
      <c r="C12" s="9">
        <f>PHọc!G13</f>
        <v>23503.200000000001</v>
      </c>
      <c r="D12" s="9">
        <f>'Khối VS nước sạch'!I15</f>
        <v>4025</v>
      </c>
      <c r="E12" s="4" t="e">
        <f>#REF!</f>
        <v>#REF!</v>
      </c>
      <c r="F12" s="4" t="e">
        <f>30%*#REF!</f>
        <v>#REF!</v>
      </c>
      <c r="G12" s="4">
        <f>30%*'Khối bộ môn'!G14</f>
        <v>7142.9903999999997</v>
      </c>
      <c r="H12" s="22">
        <f>30%*'Hành chính'!G14</f>
        <v>1494</v>
      </c>
      <c r="I12" s="22">
        <f>'Sân chơi -tdtt'!K13*30%</f>
        <v>440.74799999999993</v>
      </c>
      <c r="J12" s="47" t="e">
        <f t="shared" si="0"/>
        <v>#REF!</v>
      </c>
    </row>
    <row r="13" spans="1:10" ht="33" x14ac:dyDescent="0.25">
      <c r="A13" s="1">
        <f t="shared" si="1"/>
        <v>11</v>
      </c>
      <c r="B13" s="7" t="s">
        <v>17</v>
      </c>
      <c r="C13" s="9">
        <f>PHọc!G14</f>
        <v>0</v>
      </c>
      <c r="D13" s="9">
        <f>'Khối VS nước sạch'!I16</f>
        <v>0</v>
      </c>
      <c r="E13" s="4" t="e">
        <f>#REF!</f>
        <v>#REF!</v>
      </c>
      <c r="F13" s="4" t="e">
        <f>30%*#REF!</f>
        <v>#REF!</v>
      </c>
      <c r="G13" s="4">
        <f>30%*'Khối bộ môn'!G15</f>
        <v>0</v>
      </c>
      <c r="H13" s="22">
        <f>30%*'Hành chính'!G15</f>
        <v>0</v>
      </c>
      <c r="I13" s="22">
        <f>'Sân chơi -tdtt'!K14*30%</f>
        <v>0</v>
      </c>
      <c r="J13" s="47" t="e">
        <f t="shared" si="0"/>
        <v>#REF!</v>
      </c>
    </row>
    <row r="14" spans="1:10" ht="15" x14ac:dyDescent="0.25">
      <c r="C14" s="46">
        <f>SUM(C3:C13)</f>
        <v>33312.816000000006</v>
      </c>
      <c r="D14" s="46">
        <f t="shared" ref="D14:J14" si="2">SUM(D3:D13)</f>
        <v>9550</v>
      </c>
      <c r="E14" s="46" t="e">
        <f t="shared" si="2"/>
        <v>#REF!</v>
      </c>
      <c r="F14" s="46" t="e">
        <f t="shared" si="2"/>
        <v>#REF!</v>
      </c>
      <c r="G14" s="46">
        <f t="shared" si="2"/>
        <v>10761.070319999999</v>
      </c>
      <c r="H14" s="46">
        <f t="shared" si="2"/>
        <v>2886</v>
      </c>
      <c r="I14" s="46">
        <f t="shared" si="2"/>
        <v>892.29599999999994</v>
      </c>
      <c r="J14" s="48" t="e">
        <f t="shared" si="2"/>
        <v>#REF!</v>
      </c>
    </row>
  </sheetData>
  <pageMargins left="0.70866141732283472" right="0.70866141732283472" top="0.74803149606299213" bottom="0.74803149606299213" header="0.31496062992125984" footer="0.31496062992125984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Đơn giá</vt:lpstr>
      <vt:lpstr>PHọc</vt:lpstr>
      <vt:lpstr>Khối VS nước sạch</vt:lpstr>
      <vt:lpstr>Khối bộ môn</vt:lpstr>
      <vt:lpstr>Hành chính</vt:lpstr>
      <vt:lpstr>Sân chơi -tdtt</vt:lpstr>
      <vt:lpstr>th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VNN.R9</cp:lastModifiedBy>
  <cp:lastPrinted>2021-06-11T03:20:41Z</cp:lastPrinted>
  <dcterms:created xsi:type="dcterms:W3CDTF">2020-12-23T21:09:36Z</dcterms:created>
  <dcterms:modified xsi:type="dcterms:W3CDTF">2021-06-18T00:34:28Z</dcterms:modified>
</cp:coreProperties>
</file>